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defaultThemeVersion="124226"/>
  <bookViews>
    <workbookView xWindow="-120" yWindow="-120" windowWidth="24240" windowHeight="13740" tabRatio="618"/>
  </bookViews>
  <sheets>
    <sheet name="Приложение 1. Табл.1" sheetId="44" r:id="rId1"/>
    <sheet name="Приложение 1. Табл. 2" sheetId="45" r:id="rId2"/>
  </sheets>
  <externalReferences>
    <externalReference r:id="rId3"/>
    <externalReference r:id="rId4"/>
    <externalReference r:id="rId5"/>
  </externalReferences>
  <definedNames>
    <definedName name="sub_1111" localSheetId="0">'Приложение 1. Табл.1'!$A$46</definedName>
    <definedName name="sub_2222" localSheetId="0">'Приложение 1. Табл.1'!$A$47</definedName>
    <definedName name="sub_3333" localSheetId="0">'Приложение 1. Табл.1'!$A$48</definedName>
    <definedName name="sub_4444" localSheetId="0">'Приложение 1. Табл.1'!$A$49</definedName>
    <definedName name="sub_5555" localSheetId="0">'Приложение 1. Табл.1'!#REF!</definedName>
    <definedName name="_xlnm.Print_Area" localSheetId="1">'Приложение 1. Табл. 2'!$A$1:$G$37</definedName>
    <definedName name="_xlnm.Print_Area" localSheetId="0">'Приложение 1. Табл.1'!$A$1:$P$53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42" i="44" l="1"/>
  <c r="J41" i="44" s="1"/>
  <c r="J43" i="44"/>
  <c r="I43" i="44"/>
  <c r="I42" i="44"/>
  <c r="J40" i="44"/>
  <c r="I40" i="44"/>
  <c r="I39" i="44"/>
  <c r="J39" i="44"/>
  <c r="J38" i="44"/>
  <c r="I38" i="44"/>
  <c r="I37" i="44"/>
  <c r="I36" i="44"/>
  <c r="J34" i="44"/>
  <c r="J35" i="44"/>
  <c r="I35" i="44"/>
  <c r="I34" i="44"/>
  <c r="J33" i="44"/>
  <c r="I33" i="44"/>
  <c r="I31" i="44"/>
  <c r="I32" i="44"/>
  <c r="I27" i="44"/>
  <c r="I28" i="44"/>
  <c r="I29" i="44"/>
  <c r="I26" i="44"/>
  <c r="I41" i="44" l="1"/>
  <c r="L33" i="44" l="1"/>
  <c r="K38" i="44" l="1"/>
  <c r="K43" i="44" l="1"/>
  <c r="F43" i="44"/>
  <c r="H43" i="44"/>
  <c r="G42" i="44"/>
  <c r="G40" i="44"/>
  <c r="H40" i="44" s="1"/>
  <c r="G39" i="44"/>
  <c r="H39" i="44" s="1"/>
  <c r="G38" i="44"/>
  <c r="H38" i="44" s="1"/>
  <c r="G37" i="44"/>
  <c r="H37" i="44" s="1"/>
  <c r="G36" i="44"/>
  <c r="H36" i="44" s="1"/>
  <c r="G35" i="44"/>
  <c r="H35" i="44" s="1"/>
  <c r="G34" i="44"/>
  <c r="H34" i="44" s="1"/>
  <c r="G33" i="44"/>
  <c r="H33" i="44" s="1"/>
  <c r="G32" i="44"/>
  <c r="H32" i="44" s="1"/>
  <c r="G31" i="44"/>
  <c r="H31" i="44" s="1"/>
  <c r="G30" i="44"/>
  <c r="H30" i="44" s="1"/>
  <c r="G29" i="44"/>
  <c r="H29" i="44" s="1"/>
  <c r="G28" i="44"/>
  <c r="H28" i="44" s="1"/>
  <c r="G27" i="44"/>
  <c r="H27" i="44" s="1"/>
  <c r="G26" i="44"/>
  <c r="H26" i="44" s="1"/>
  <c r="H42" i="44" l="1"/>
  <c r="G41" i="44"/>
  <c r="G25" i="44"/>
  <c r="H25" i="44" s="1"/>
  <c r="B27" i="44"/>
  <c r="B28" i="44"/>
  <c r="B29" i="44"/>
  <c r="B30" i="44"/>
  <c r="B31" i="44"/>
  <c r="B32" i="44"/>
  <c r="B33" i="44"/>
  <c r="B34" i="44"/>
  <c r="B35" i="44"/>
  <c r="B36" i="44"/>
  <c r="B37" i="44"/>
  <c r="B38" i="44"/>
  <c r="B39" i="44"/>
  <c r="B40" i="44"/>
  <c r="B41" i="44"/>
  <c r="B42" i="44"/>
  <c r="B43" i="44"/>
  <c r="B26" i="44"/>
  <c r="H41" i="44" l="1"/>
  <c r="F41" i="44"/>
  <c r="F42" i="44" l="1"/>
  <c r="K41" i="44" l="1"/>
  <c r="F33" i="44"/>
  <c r="F34" i="44"/>
  <c r="F35" i="44"/>
  <c r="F38" i="44"/>
  <c r="F39" i="44"/>
  <c r="F40" i="44"/>
  <c r="M25" i="44"/>
  <c r="L43" i="44" l="1"/>
  <c r="N43" i="44" s="1"/>
  <c r="L42" i="44"/>
  <c r="N42" i="44" s="1"/>
  <c r="K42" i="44"/>
  <c r="L41" i="44"/>
  <c r="N41" i="44" s="1"/>
  <c r="L40" i="44" l="1"/>
  <c r="N40" i="44" s="1"/>
  <c r="K40" i="44"/>
  <c r="O25" i="44"/>
  <c r="K35" i="44"/>
  <c r="K34" i="44"/>
  <c r="K33" i="44"/>
  <c r="E27" i="45"/>
  <c r="E26" i="45"/>
  <c r="E25" i="45"/>
  <c r="E24" i="45"/>
  <c r="E23" i="45"/>
  <c r="E22" i="45"/>
  <c r="E21" i="45"/>
  <c r="E20" i="45"/>
  <c r="E19" i="45"/>
  <c r="E18" i="45"/>
  <c r="E17" i="45"/>
  <c r="F17" i="45" s="1"/>
  <c r="E16" i="45"/>
  <c r="F16" i="45" s="1"/>
  <c r="E11" i="45"/>
  <c r="F27" i="45"/>
  <c r="F26" i="45"/>
  <c r="F25" i="45"/>
  <c r="F24" i="45"/>
  <c r="F23" i="45"/>
  <c r="F22" i="45"/>
  <c r="F21" i="45"/>
  <c r="F20" i="45"/>
  <c r="F19" i="45"/>
  <c r="F18" i="45"/>
  <c r="F11" i="45"/>
  <c r="L39" i="44" l="1"/>
  <c r="N39" i="44" s="1"/>
  <c r="K39" i="44"/>
  <c r="L34" i="44"/>
  <c r="N34" i="44" s="1"/>
  <c r="L35" i="44"/>
  <c r="N35" i="44" s="1"/>
  <c r="N33" i="44"/>
  <c r="L38" i="44" l="1"/>
  <c r="N38" i="44" s="1"/>
  <c r="J37" i="44" l="1"/>
  <c r="J32" i="44"/>
  <c r="J31" i="44"/>
  <c r="J30" i="44"/>
  <c r="F30" i="44" s="1"/>
  <c r="J27" i="44"/>
  <c r="J26" i="44"/>
  <c r="J29" i="44"/>
  <c r="J28" i="44"/>
  <c r="J36" i="44"/>
  <c r="F36" i="44" l="1"/>
  <c r="K36" i="44"/>
  <c r="L36" i="44"/>
  <c r="N36" i="44" s="1"/>
  <c r="F27" i="44"/>
  <c r="K27" i="44"/>
  <c r="L27" i="44"/>
  <c r="N27" i="44" s="1"/>
  <c r="F31" i="44"/>
  <c r="K31" i="44"/>
  <c r="L31" i="44"/>
  <c r="N31" i="44" s="1"/>
  <c r="F32" i="44"/>
  <c r="K32" i="44"/>
  <c r="L32" i="44"/>
  <c r="N32" i="44" s="1"/>
  <c r="F29" i="44"/>
  <c r="K29" i="44"/>
  <c r="L29" i="44"/>
  <c r="N29" i="44" s="1"/>
  <c r="K37" i="44"/>
  <c r="F37" i="44"/>
  <c r="L37" i="44"/>
  <c r="N37" i="44" s="1"/>
  <c r="F28" i="44"/>
  <c r="K28" i="44"/>
  <c r="L28" i="44"/>
  <c r="N28" i="44" s="1"/>
  <c r="J25" i="44"/>
  <c r="F25" i="44" s="1"/>
  <c r="L26" i="44"/>
  <c r="N26" i="44" s="1"/>
  <c r="K26" i="44"/>
  <c r="F26" i="44"/>
  <c r="I30" i="44"/>
  <c r="I25" i="44" l="1"/>
  <c r="K25" i="44" s="1"/>
  <c r="K30" i="44"/>
  <c r="L30" i="44"/>
  <c r="N30" i="44" l="1"/>
  <c r="N25" i="44" s="1"/>
  <c r="L25" i="44"/>
  <c r="C14" i="45" l="1"/>
  <c r="D14" i="45" l="1"/>
  <c r="E14" i="45" s="1"/>
  <c r="F14" i="45" s="1"/>
  <c r="C15" i="45" l="1"/>
  <c r="D10" i="45"/>
  <c r="C10" i="45"/>
  <c r="D12" i="45"/>
  <c r="C12" i="45"/>
  <c r="D9" i="45" l="1"/>
  <c r="E10" i="45"/>
  <c r="F10" i="45" s="1"/>
  <c r="E12" i="45"/>
  <c r="F12" i="45" s="1"/>
  <c r="C9" i="45"/>
  <c r="C8" i="45" s="1"/>
  <c r="C13" i="45"/>
  <c r="C7" i="45" l="1"/>
  <c r="D8" i="45"/>
  <c r="E9" i="45"/>
  <c r="F9" i="45" s="1"/>
  <c r="C6" i="45" l="1"/>
  <c r="E8" i="45"/>
  <c r="F8" i="45" l="1"/>
  <c r="D15" i="45" l="1"/>
  <c r="E15" i="45" l="1"/>
  <c r="F15" i="45" s="1"/>
  <c r="D13" i="45"/>
  <c r="E13" i="45" l="1"/>
  <c r="D7" i="45"/>
  <c r="D6" i="45" s="1"/>
  <c r="F13" i="45" l="1"/>
  <c r="E7" i="45"/>
  <c r="E6" i="45" l="1"/>
  <c r="F6" i="45" s="1"/>
  <c r="F7" i="45"/>
</calcChain>
</file>

<file path=xl/sharedStrings.xml><?xml version="1.0" encoding="utf-8"?>
<sst xmlns="http://schemas.openxmlformats.org/spreadsheetml/2006/main" count="161" uniqueCount="128">
  <si>
    <t>(подпись)</t>
  </si>
  <si>
    <t>ВСЕГО,</t>
  </si>
  <si>
    <t>Справочно:</t>
  </si>
  <si>
    <t>Утверждаю</t>
  </si>
  <si>
    <t>год</t>
  </si>
  <si>
    <t>%</t>
  </si>
  <si>
    <t>план</t>
  </si>
  <si>
    <t>факт</t>
  </si>
  <si>
    <t>квартал</t>
  </si>
  <si>
    <t>1.</t>
  </si>
  <si>
    <t>Источник финансирования</t>
  </si>
  <si>
    <t>Причины отклонений</t>
  </si>
  <si>
    <t>Прочие собственные средства</t>
  </si>
  <si>
    <t>Кредиты</t>
  </si>
  <si>
    <t>Бюджетное финансирование</t>
  </si>
  <si>
    <t>Прочие привлеченные средства</t>
  </si>
  <si>
    <t>г.</t>
  </si>
  <si>
    <t>N </t>
  </si>
  <si>
    <t>Период реализации согласно инвестиционной программе, годы</t>
  </si>
  <si>
    <t>Срок ввода в эксплуатацию /выполнения мероприятия, год</t>
  </si>
  <si>
    <t>Стоимостная оценка инвестиций, млн. руб. без НДС</t>
  </si>
  <si>
    <t>Отклонения*(2)</t>
  </si>
  <si>
    <t>из них за счет:</t>
  </si>
  <si>
    <t>уточнения стоимости по результатам утвержденной проектно-сметной документации</t>
  </si>
  <si>
    <t>уточнения стоимости по результатам конкурсов, заключенных договоров (закупочных процедур)</t>
  </si>
  <si>
    <t>прочее (указать)</t>
  </si>
  <si>
    <t>...</t>
  </si>
  <si>
    <t>NN </t>
  </si>
  <si>
    <t>млн. руб. без НДС</t>
  </si>
  <si>
    <t>План*(3)</t>
  </si>
  <si>
    <t>Факт*(2)</t>
  </si>
  <si>
    <t>А.</t>
  </si>
  <si>
    <t>Собственные средства, в т.ч.:</t>
  </si>
  <si>
    <t>А.1.</t>
  </si>
  <si>
    <t>Чистая прибыль, в т.ч.:</t>
  </si>
  <si>
    <t>А.1.1.</t>
  </si>
  <si>
    <t>прибыль по каждому регулируемому виду деятельности, в т.ч.:</t>
  </si>
  <si>
    <t>А.1.1.1.</t>
  </si>
  <si>
    <t>прибыль, направляемая на инвестиции, в т.ч.:</t>
  </si>
  <si>
    <t>А.1.1.1.1.</t>
  </si>
  <si>
    <t>за счет платы за технологическое присоединение</t>
  </si>
  <si>
    <t>А.2.</t>
  </si>
  <si>
    <t>Амортизационные отчисления</t>
  </si>
  <si>
    <t>А.3.</t>
  </si>
  <si>
    <t>А.3.1</t>
  </si>
  <si>
    <t>Наименование источника</t>
  </si>
  <si>
    <t>Б.</t>
  </si>
  <si>
    <t>Привлеченные средства, в т.ч.:</t>
  </si>
  <si>
    <t>Б.1.</t>
  </si>
  <si>
    <t>Б.2.</t>
  </si>
  <si>
    <t>Займы</t>
  </si>
  <si>
    <t>Б.3.</t>
  </si>
  <si>
    <t>Б.3.1.</t>
  </si>
  <si>
    <t>В.</t>
  </si>
  <si>
    <t>Г.</t>
  </si>
  <si>
    <t>Прочие источники финансирования, в т.ч.:</t>
  </si>
  <si>
    <t>Г.1.</t>
  </si>
  <si>
    <t>Лизинг</t>
  </si>
  <si>
    <t>Д.</t>
  </si>
  <si>
    <t>Доход на инвестированный капитал*(5)</t>
  </si>
  <si>
    <t>Е.</t>
  </si>
  <si>
    <t>Возврат инвестированного капитала*(5)</t>
  </si>
  <si>
    <t>(указывается должность уполномоченного лица субъекта контроля (надзора)</t>
  </si>
  <si>
    <t>(инициалы, фамилия)</t>
  </si>
  <si>
    <t>М.П.</t>
  </si>
  <si>
    <t>об использовании инвестиционных ресурсов, включенных в регулируемые государством цены (тарифы) в сфере электроэнергетики/теплоснабжения</t>
  </si>
  <si>
    <t>            (дата составления)</t>
  </si>
  <si>
    <t>(указывается полное наименование органа государственного контроля (надзора)</t>
  </si>
  <si>
    <t>Наименование, реквизиты решения об установлении цен (тарифов)*(1)</t>
  </si>
  <si>
    <t>Таблица 1</t>
  </si>
  <si>
    <t>план *(3)</t>
  </si>
  <si>
    <t>факт *(4)</t>
  </si>
  <si>
    <t>Отклонения *(2)</t>
  </si>
  <si>
    <t>ОТЧЕТ</t>
  </si>
  <si>
    <t>    </t>
  </si>
  <si>
    <t> (указывается полное наименование субъекта контроля (надзора)</t>
  </si>
  <si>
    <t>за</t>
  </si>
  <si>
    <t xml:space="preserve">Наименование, дата утверждения инвестиционной программы, сведения о внесении изменений и внесенных изменениях в </t>
  </si>
  <si>
    <t xml:space="preserve">инвестиционную программу </t>
  </si>
  <si>
    <t>Решение об установлении цен (тарифов), при принятии которого в состав необходимой валовой выручки указанного субъекта контроля (надзора) включены расходы, запланированные на финансирование инвестиционных проектов (отдельных мероприятий), предусмотренных инвестиционной программой.</t>
  </si>
  <si>
    <t xml:space="preserve">*(1) </t>
  </si>
  <si>
    <t xml:space="preserve">*(2) </t>
  </si>
  <si>
    <t xml:space="preserve">*(3) </t>
  </si>
  <si>
    <t xml:space="preserve">*(4) </t>
  </si>
  <si>
    <t xml:space="preserve">*(5) </t>
  </si>
  <si>
    <t>Нарастающим итогом за год.</t>
  </si>
  <si>
    <t>В соответствии с утвержденной инвестиционной программой.</t>
  </si>
  <si>
    <t>В ценах отчетного года.</t>
  </si>
  <si>
    <t>При государственном регулировании цен (тарифов) с применением метода обеспечения доходности инвестированного капитала.</t>
  </si>
  <si>
    <t>Объем финансирования (отчетный год/квартал), 
млн. руб. без НДС</t>
  </si>
  <si>
    <t>Таблица 2</t>
  </si>
  <si>
    <t>ОАО "Рыбинская городская электросеть"</t>
  </si>
  <si>
    <t>2.</t>
  </si>
  <si>
    <t>3.</t>
  </si>
  <si>
    <t>4.</t>
  </si>
  <si>
    <t>5.</t>
  </si>
  <si>
    <t>6.</t>
  </si>
  <si>
    <t>7.</t>
  </si>
  <si>
    <t>8.</t>
  </si>
  <si>
    <t>-</t>
  </si>
  <si>
    <t>Генеральный директор</t>
  </si>
  <si>
    <t>ВСЕГО</t>
  </si>
  <si>
    <t>9.</t>
  </si>
  <si>
    <t>10.</t>
  </si>
  <si>
    <t>11.</t>
  </si>
  <si>
    <t>12.</t>
  </si>
  <si>
    <t>Осталось профинансировать по результатам отчетного периода *(4)</t>
  </si>
  <si>
    <t>в Департамент регулирования тарифов Ярославской области</t>
  </si>
  <si>
    <t>полная стоимость*
(3)</t>
  </si>
  <si>
    <t>Стадия выполнения*
(2), %</t>
  </si>
  <si>
    <t>остаток *
(4) на начало отчетного года</t>
  </si>
  <si>
    <t>Наименование инвестиционного проекта/мероприятия, предусмотренного инвестиционной 
программой</t>
  </si>
  <si>
    <t>13.</t>
  </si>
  <si>
    <t>14.</t>
  </si>
  <si>
    <t>15.</t>
  </si>
  <si>
    <t>16.</t>
  </si>
  <si>
    <t>17.</t>
  </si>
  <si>
    <t>18.</t>
  </si>
  <si>
    <t>Приказ ДЭиРТ ЯО №169 от 22.08.2022 г.</t>
  </si>
  <si>
    <t>Ю.Ф. Королев</t>
  </si>
  <si>
    <t>4 квартал</t>
  </si>
  <si>
    <t>финансирование в отчетном периоде 
( I - IV кв.)</t>
  </si>
  <si>
    <t>Возврат НДС</t>
  </si>
  <si>
    <t>А.3.2</t>
  </si>
  <si>
    <t>Прочие собственные средства (прибыль)</t>
  </si>
  <si>
    <t>Экономия прочих собственных средств</t>
  </si>
  <si>
    <t>февраля</t>
  </si>
  <si>
    <t>" 14 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</si>
</sst>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\ &quot;р.&quot;;[Red]\-#,##0\ &quot;р.&quot;"/>
    <numFmt numFmtId="165" formatCode="0.000"/>
    <numFmt numFmtId="166" formatCode="_-* #,##0.00[$€-1]_-;\-* #,##0.00[$€-1]_-;_-* &quot;-&quot;??[$€-1]_-"/>
    <numFmt numFmtId="167" formatCode="0.0%"/>
    <numFmt numFmtId="168" formatCode="0;\-0;;@"/>
    <numFmt numFmtId="169" formatCode="0.000;\-0.000;;@"/>
  </numFmts>
  <fonts count="24" x14ac:knownFonts="1">
    <font>
      <sz val="10"/>
      <name val="Arial Cyr"/>
      <charset val="204"/>
    </font>
    <font>
      <sz val="10"/>
      <name val="Arial Cyr"/>
      <charset val="204"/>
    </font>
    <font>
      <sz val="11"/>
      <name val="Calibri"/>
      <family val="2"/>
      <charset val="204"/>
    </font>
    <font>
      <sz val="12"/>
      <name val="Arial"/>
      <family val="2"/>
      <charset val="204"/>
    </font>
    <font>
      <sz val="12"/>
      <name val="Arial Cyr"/>
      <charset val="204"/>
    </font>
    <font>
      <sz val="11"/>
      <name val="Arial Cyr"/>
      <charset val="204"/>
    </font>
    <font>
      <sz val="14"/>
      <name val="Arial"/>
      <family val="2"/>
      <charset val="204"/>
    </font>
    <font>
      <sz val="11"/>
      <name val="Arial"/>
      <family val="2"/>
      <charset val="204"/>
    </font>
    <font>
      <sz val="14"/>
      <name val="Arial Cyr"/>
      <charset val="204"/>
    </font>
    <font>
      <b/>
      <sz val="12"/>
      <name val="Arial"/>
      <family val="2"/>
      <charset val="204"/>
    </font>
    <font>
      <b/>
      <sz val="12"/>
      <color indexed="63"/>
      <name val="Arial"/>
      <family val="2"/>
      <charset val="204"/>
    </font>
    <font>
      <b/>
      <sz val="14"/>
      <color indexed="63"/>
      <name val="Arial"/>
      <family val="2"/>
      <charset val="204"/>
    </font>
    <font>
      <b/>
      <sz val="11"/>
      <color indexed="63"/>
      <name val="Arial"/>
      <family val="2"/>
      <charset val="204"/>
    </font>
    <font>
      <sz val="8"/>
      <name val="Arial Cyr"/>
      <charset val="204"/>
    </font>
    <font>
      <b/>
      <sz val="14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theme="1"/>
      <name val="Arial Cyr"/>
      <charset val="204"/>
    </font>
    <font>
      <b/>
      <sz val="14"/>
      <name val="Arial Cyr"/>
      <charset val="204"/>
    </font>
    <font>
      <sz val="12"/>
      <color rgb="FF0000CC"/>
      <name val="Arial"/>
      <family val="2"/>
      <charset val="204"/>
    </font>
    <font>
      <b/>
      <sz val="12"/>
      <color rgb="FF0000CC"/>
      <name val="Arial"/>
      <family val="2"/>
      <charset val="204"/>
    </font>
    <font>
      <b/>
      <sz val="10"/>
      <name val="Arial Cyr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/>
    <xf numFmtId="164" fontId="15" fillId="0" borderId="0"/>
    <xf numFmtId="9" fontId="1" fillId="0" borderId="0" applyFont="0" applyFill="0" applyBorder="0" applyAlignment="0" applyProtection="0"/>
  </cellStyleXfs>
  <cellXfs count="102">
    <xf numFmtId="0" fontId="0" fillId="0" borderId="0" xfId="0"/>
    <xf numFmtId="0" fontId="0" fillId="0" borderId="0" xfId="0" applyAlignment="1">
      <alignment vertical="center" wrapText="1"/>
    </xf>
    <xf numFmtId="0" fontId="9" fillId="0" borderId="0" xfId="0" applyFont="1" applyAlignment="1">
      <alignment horizontal="right" vertical="center" wrapText="1"/>
    </xf>
    <xf numFmtId="0" fontId="3" fillId="0" borderId="0" xfId="0" applyFont="1" applyFill="1" applyAlignment="1">
      <alignment vertical="top" wrapText="1"/>
    </xf>
    <xf numFmtId="0" fontId="0" fillId="0" borderId="0" xfId="0" applyFill="1"/>
    <xf numFmtId="0" fontId="3" fillId="0" borderId="0" xfId="0" applyFont="1" applyFill="1" applyAlignment="1">
      <alignment horizontal="center" vertical="top" wrapText="1"/>
    </xf>
    <xf numFmtId="0" fontId="5" fillId="0" borderId="0" xfId="0" applyFont="1" applyFill="1"/>
    <xf numFmtId="0" fontId="0" fillId="0" borderId="0" xfId="0" applyFill="1" applyAlignment="1">
      <alignment vertical="top" wrapText="1"/>
    </xf>
    <xf numFmtId="0" fontId="10" fillId="0" borderId="0" xfId="0" applyFont="1" applyFill="1" applyAlignment="1">
      <alignment horizontal="center" vertical="top" wrapText="1"/>
    </xf>
    <xf numFmtId="0" fontId="7" fillId="0" borderId="0" xfId="0" applyFont="1" applyFill="1" applyAlignment="1">
      <alignment horizontal="right" vertical="top" wrapText="1"/>
    </xf>
    <xf numFmtId="0" fontId="11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right" vertical="top" wrapText="1"/>
    </xf>
    <xf numFmtId="0" fontId="10" fillId="0" borderId="0" xfId="0" applyFont="1" applyFill="1" applyAlignment="1">
      <alignment vertical="top" wrapText="1"/>
    </xf>
    <xf numFmtId="0" fontId="6" fillId="0" borderId="0" xfId="0" applyFont="1" applyFill="1" applyAlignment="1">
      <alignment vertical="top" wrapText="1"/>
    </xf>
    <xf numFmtId="0" fontId="8" fillId="0" borderId="0" xfId="0" applyFont="1" applyFill="1"/>
    <xf numFmtId="0" fontId="6" fillId="0" borderId="1" xfId="0" applyFont="1" applyFill="1" applyBorder="1" applyAlignment="1">
      <alignment wrapText="1"/>
    </xf>
    <xf numFmtId="0" fontId="6" fillId="0" borderId="0" xfId="0" applyFont="1" applyFill="1" applyAlignment="1">
      <alignment wrapText="1"/>
    </xf>
    <xf numFmtId="0" fontId="0" fillId="0" borderId="0" xfId="0" applyFill="1" applyBorder="1"/>
    <xf numFmtId="0" fontId="9" fillId="0" borderId="0" xfId="0" applyFont="1" applyFill="1" applyAlignment="1">
      <alignment horizontal="right"/>
    </xf>
    <xf numFmtId="0" fontId="3" fillId="0" borderId="0" xfId="0" applyFont="1" applyFill="1" applyAlignment="1">
      <alignment horizontal="justify" wrapText="1"/>
    </xf>
    <xf numFmtId="0" fontId="2" fillId="0" borderId="0" xfId="0" applyFont="1" applyFill="1" applyAlignment="1">
      <alignment wrapText="1"/>
    </xf>
    <xf numFmtId="0" fontId="0" fillId="0" borderId="0" xfId="0" applyFill="1" applyAlignment="1">
      <alignment vertical="top"/>
    </xf>
    <xf numFmtId="166" fontId="15" fillId="0" borderId="3" xfId="3" applyNumberFormat="1" applyFont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vertical="center" wrapText="1"/>
    </xf>
    <xf numFmtId="165" fontId="0" fillId="0" borderId="0" xfId="0" applyNumberFormat="1" applyFill="1"/>
    <xf numFmtId="165" fontId="8" fillId="0" borderId="0" xfId="0" applyNumberFormat="1" applyFont="1" applyFill="1"/>
    <xf numFmtId="165" fontId="3" fillId="0" borderId="0" xfId="0" applyNumberFormat="1" applyFont="1" applyFill="1" applyAlignment="1">
      <alignment horizontal="center" vertical="top" wrapText="1"/>
    </xf>
    <xf numFmtId="0" fontId="3" fillId="0" borderId="3" xfId="0" applyFont="1" applyFill="1" applyBorder="1" applyAlignment="1">
      <alignment horizontal="justify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169" fontId="19" fillId="0" borderId="3" xfId="0" applyNumberFormat="1" applyFont="1" applyFill="1" applyBorder="1" applyAlignment="1">
      <alignment horizontal="right" vertical="center" wrapText="1" indent="1"/>
    </xf>
    <xf numFmtId="169" fontId="3" fillId="0" borderId="3" xfId="0" applyNumberFormat="1" applyFont="1" applyFill="1" applyBorder="1" applyAlignment="1">
      <alignment horizontal="right" vertical="center" wrapText="1" indent="1"/>
    </xf>
    <xf numFmtId="169" fontId="9" fillId="0" borderId="3" xfId="0" applyNumberFormat="1" applyFont="1" applyFill="1" applyBorder="1" applyAlignment="1">
      <alignment horizontal="right" vertical="center" wrapText="1" indent="1"/>
    </xf>
    <xf numFmtId="0" fontId="6" fillId="0" borderId="0" xfId="0" applyFont="1" applyFill="1" applyAlignment="1">
      <alignment horizontal="center" vertical="top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3" xfId="0" applyFont="1" applyBorder="1" applyAlignment="1">
      <alignment vertical="center" wrapText="1"/>
    </xf>
    <xf numFmtId="169" fontId="3" fillId="0" borderId="3" xfId="0" applyNumberFormat="1" applyFont="1" applyBorder="1" applyAlignment="1">
      <alignment horizontal="right" vertical="center" wrapText="1" indent="1"/>
    </xf>
    <xf numFmtId="0" fontId="3" fillId="0" borderId="3" xfId="0" applyFont="1" applyBorder="1" applyAlignment="1">
      <alignment horizontal="left" vertical="center" wrapText="1" indent="1"/>
    </xf>
    <xf numFmtId="169" fontId="18" fillId="0" borderId="3" xfId="0" applyNumberFormat="1" applyFont="1" applyBorder="1" applyAlignment="1">
      <alignment horizontal="right" vertical="center" wrapText="1" indent="1"/>
    </xf>
    <xf numFmtId="167" fontId="18" fillId="0" borderId="3" xfId="4" applyNumberFormat="1" applyFont="1" applyBorder="1" applyAlignment="1">
      <alignment horizontal="right" vertical="center" wrapText="1" indent="1"/>
    </xf>
    <xf numFmtId="167" fontId="19" fillId="0" borderId="3" xfId="4" applyNumberFormat="1" applyFont="1" applyBorder="1" applyAlignment="1">
      <alignment horizontal="right" vertical="center" wrapText="1" indent="1"/>
    </xf>
    <xf numFmtId="168" fontId="18" fillId="0" borderId="3" xfId="4" applyNumberFormat="1" applyFont="1" applyBorder="1" applyAlignment="1">
      <alignment horizontal="right" vertical="center" wrapText="1" indent="1"/>
    </xf>
    <xf numFmtId="0" fontId="9" fillId="0" borderId="3" xfId="0" applyFont="1" applyFill="1" applyBorder="1" applyAlignment="1">
      <alignment horizontal="justify" vertical="center" wrapText="1"/>
    </xf>
    <xf numFmtId="0" fontId="9" fillId="0" borderId="3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justify" wrapText="1"/>
    </xf>
    <xf numFmtId="0" fontId="20" fillId="0" borderId="0" xfId="0" applyFont="1" applyFill="1"/>
    <xf numFmtId="165" fontId="4" fillId="0" borderId="3" xfId="0" applyNumberFormat="1" applyFont="1" applyFill="1" applyBorder="1" applyAlignment="1">
      <alignment horizontal="center" vertical="center" wrapText="1"/>
    </xf>
    <xf numFmtId="169" fontId="18" fillId="0" borderId="3" xfId="0" applyNumberFormat="1" applyFont="1" applyFill="1" applyBorder="1" applyAlignment="1">
      <alignment horizontal="right" vertical="center" wrapText="1" indent="1"/>
    </xf>
    <xf numFmtId="167" fontId="21" fillId="0" borderId="3" xfId="0" applyNumberFormat="1" applyFont="1" applyFill="1" applyBorder="1" applyAlignment="1">
      <alignment horizontal="center" vertical="center" wrapText="1"/>
    </xf>
    <xf numFmtId="167" fontId="22" fillId="0" borderId="3" xfId="0" applyNumberFormat="1" applyFont="1" applyFill="1" applyBorder="1" applyAlignment="1">
      <alignment horizontal="center" vertical="center" wrapText="1"/>
    </xf>
    <xf numFmtId="169" fontId="21" fillId="0" borderId="3" xfId="0" applyNumberFormat="1" applyFont="1" applyFill="1" applyBorder="1" applyAlignment="1">
      <alignment horizontal="right" vertical="center" wrapText="1" indent="1"/>
    </xf>
    <xf numFmtId="165" fontId="17" fillId="0" borderId="0" xfId="0" applyNumberFormat="1" applyFont="1" applyFill="1"/>
    <xf numFmtId="0" fontId="17" fillId="0" borderId="0" xfId="0" applyFont="1" applyFill="1"/>
    <xf numFmtId="0" fontId="0" fillId="0" borderId="0" xfId="0" applyAlignment="1">
      <alignment horizontal="right" vertical="top" wrapText="1"/>
    </xf>
    <xf numFmtId="0" fontId="23" fillId="0" borderId="0" xfId="0" applyFont="1" applyFill="1"/>
    <xf numFmtId="0" fontId="23" fillId="0" borderId="0" xfId="0" applyFont="1" applyAlignment="1">
      <alignment vertical="center" wrapText="1"/>
    </xf>
    <xf numFmtId="0" fontId="23" fillId="0" borderId="0" xfId="0" applyFont="1" applyAlignment="1">
      <alignment vertical="center"/>
    </xf>
    <xf numFmtId="0" fontId="23" fillId="0" borderId="0" xfId="0" applyFont="1" applyAlignment="1">
      <alignment horizontal="right" vertical="center"/>
    </xf>
    <xf numFmtId="0" fontId="23" fillId="0" borderId="0" xfId="0" applyFont="1" applyAlignment="1">
      <alignment horizontal="left" vertical="center"/>
    </xf>
    <xf numFmtId="0" fontId="3" fillId="0" borderId="3" xfId="0" applyFont="1" applyFill="1" applyBorder="1" applyAlignment="1">
      <alignment horizontal="justify" vertical="center" wrapText="1"/>
    </xf>
    <xf numFmtId="2" fontId="19" fillId="0" borderId="3" xfId="0" applyNumberFormat="1" applyFont="1" applyBorder="1" applyAlignment="1">
      <alignment horizontal="right" vertical="center" wrapText="1" indent="1"/>
    </xf>
    <xf numFmtId="2" fontId="18" fillId="0" borderId="3" xfId="0" applyNumberFormat="1" applyFont="1" applyBorder="1" applyAlignment="1">
      <alignment horizontal="right" vertical="center" wrapText="1" indent="1"/>
    </xf>
    <xf numFmtId="2" fontId="3" fillId="0" borderId="3" xfId="0" applyNumberFormat="1" applyFont="1" applyBorder="1" applyAlignment="1">
      <alignment horizontal="right" vertical="center" wrapText="1" indent="1"/>
    </xf>
    <xf numFmtId="0" fontId="3" fillId="0" borderId="3" xfId="0" applyFont="1" applyBorder="1" applyAlignment="1">
      <alignment horizontal="center" vertical="center" wrapText="1"/>
    </xf>
    <xf numFmtId="9" fontId="21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3" xfId="0" applyFill="1" applyBorder="1" applyAlignment="1">
      <alignment vertical="center" wrapText="1"/>
    </xf>
    <xf numFmtId="0" fontId="8" fillId="0" borderId="1" xfId="0" applyFont="1" applyBorder="1" applyAlignment="1">
      <alignment horizontal="left"/>
    </xf>
    <xf numFmtId="0" fontId="3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3" fillId="0" borderId="3" xfId="0" applyFont="1" applyFill="1" applyBorder="1" applyAlignment="1">
      <alignment horizontal="justify" vertical="center" wrapText="1"/>
    </xf>
    <xf numFmtId="0" fontId="0" fillId="0" borderId="0" xfId="0" applyFill="1" applyAlignment="1">
      <alignment horizontal="left" wrapText="1"/>
    </xf>
    <xf numFmtId="0" fontId="4" fillId="0" borderId="3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top" wrapText="1"/>
    </xf>
    <xf numFmtId="0" fontId="12" fillId="0" borderId="4" xfId="0" applyFont="1" applyFill="1" applyBorder="1" applyAlignment="1">
      <alignment horizontal="center" vertical="top" wrapText="1"/>
    </xf>
    <xf numFmtId="0" fontId="11" fillId="0" borderId="0" xfId="0" applyFont="1" applyFill="1" applyAlignment="1">
      <alignment horizontal="center" vertical="top" wrapText="1"/>
    </xf>
    <xf numFmtId="0" fontId="14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center" vertical="top" wrapText="1"/>
    </xf>
    <xf numFmtId="0" fontId="10" fillId="0" borderId="0" xfId="0" applyFont="1" applyFill="1" applyAlignment="1">
      <alignment horizontal="center" vertical="top" wrapText="1"/>
    </xf>
    <xf numFmtId="0" fontId="16" fillId="0" borderId="1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 vertical="top"/>
    </xf>
    <xf numFmtId="0" fontId="0" fillId="0" borderId="1" xfId="0" applyFill="1" applyBorder="1" applyAlignment="1">
      <alignment horizontal="center"/>
    </xf>
    <xf numFmtId="0" fontId="17" fillId="0" borderId="1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</cellXfs>
  <cellStyles count="5">
    <cellStyle name="Обычный" xfId="0" builtinId="0"/>
    <cellStyle name="Обычный 12" xfId="1"/>
    <cellStyle name="Обычный 3 2" xfId="2"/>
    <cellStyle name="Обычный 3 3 2" xfId="3"/>
    <cellStyle name="Процентный" xfId="4" builtinId="5"/>
  </cellStyles>
  <dxfs count="0"/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.%20&#1054;&#1090;&#1095;&#1077;&#1090;%20&#1087;&#1086;%20&#1048;&#1055;%20&#1087;&#1086;%20&#1087;&#1088;&#1080;&#1082;&#1072;&#1079;&#1091;%20&#1052;&#1080;&#1085;&#1101;&#1085;&#1077;&#1088;&#1075;&#1086;%20114_1%20&#1082;&#1074;.%2020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3.%20&#1054;&#1090;&#1095;&#1077;&#1090;%20&#1087;&#1086;%20&#1048;&#1055;%20&#1087;&#1086;%20&#1087;&#1088;&#1080;&#1082;&#1072;&#1079;&#1091;%20&#1052;&#1080;&#1085;&#1101;&#1085;&#1077;&#1088;&#1075;&#1086;%20320_%203%20&#1082;&#1074;.%202024&#1075;.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6.%20NET.INV.2023(1.0.4)_3%20&#1082;&#1074;.%202024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.1"/>
      <sheetName val="7.2"/>
      <sheetName val="8"/>
      <sheetName val="9"/>
      <sheetName val="12"/>
      <sheetName val="13"/>
    </sheetNames>
    <sheetDataSet>
      <sheetData sheetId="0" refreshError="1">
        <row r="15">
          <cell r="F15" t="str">
            <v>Реконструкция ТП-11 с заменой оборудования и переводом нагрузок</v>
          </cell>
          <cell r="AU15">
            <v>5.4947999999999997</v>
          </cell>
        </row>
        <row r="16">
          <cell r="F16" t="str">
            <v>Установка КТП взамен существующей ТП-345 с переводом нагрузок</v>
          </cell>
          <cell r="AU16">
            <v>5.7035999999999998</v>
          </cell>
        </row>
        <row r="17">
          <cell r="F17" t="str">
            <v>Реконструкция ТП-25 с заменой оборудования РУ-6кВ и переводом нагрузок</v>
          </cell>
          <cell r="AU17">
            <v>2.0735999999999999</v>
          </cell>
        </row>
        <row r="18">
          <cell r="F18" t="str">
            <v>Замена оборудования РУ-6кВ ТП-55 с переводом нагрузок</v>
          </cell>
          <cell r="AU18">
            <v>8.7251999999999992</v>
          </cell>
        </row>
        <row r="19">
          <cell r="F19" t="str">
            <v>Замена оборудования ОРУ-35кВ секции №2 ГПП-1</v>
          </cell>
          <cell r="AU19">
            <v>18.7836</v>
          </cell>
        </row>
        <row r="20">
          <cell r="F20" t="str">
            <v>Реконструкция ТП-372 с заменой оборудования и переводом нагрузок</v>
          </cell>
          <cell r="AU20">
            <v>4.7867999999999995</v>
          </cell>
        </row>
        <row r="21">
          <cell r="F21" t="str">
            <v>Установка КТП взамен существующей КТП-150 с переводом нагрузок</v>
          </cell>
          <cell r="AU21">
            <v>1.9904999999999999</v>
          </cell>
        </row>
        <row r="22">
          <cell r="F22" t="str">
            <v>Реконструкция ВЛ-6кВ ТП-112-ТП-166 с заменой провода и опор</v>
          </cell>
          <cell r="AU22">
            <v>2.4527999999999999</v>
          </cell>
        </row>
        <row r="23">
          <cell r="F23" t="str">
            <v>Строительство КЛ-6кВ ТП-11-ТП-12 с учатком ГНБ</v>
          </cell>
          <cell r="AU23">
            <v>2.4144000000000001</v>
          </cell>
        </row>
        <row r="24">
          <cell r="F24" t="str">
            <v>Размещение КЛ-6кВ ТП-25-ТП-391 с участком ГНБ</v>
          </cell>
          <cell r="AU24">
            <v>2.5799999999999996</v>
          </cell>
        </row>
        <row r="25">
          <cell r="F25" t="str">
            <v>Замена силовых трансформаторов со сроком службы 30 и более лет</v>
          </cell>
          <cell r="AU25">
            <v>7.4351999999999991</v>
          </cell>
        </row>
        <row r="26">
          <cell r="F26" t="str">
            <v>Установка приборов учета на фидерах, ТП, РП</v>
          </cell>
          <cell r="AU26">
            <v>22.992024000000004</v>
          </cell>
        </row>
        <row r="27">
          <cell r="F27" t="str">
            <v>Приобретение УАЗ 390995 - 2 шт.</v>
          </cell>
          <cell r="AU27">
            <v>1.9559999999999977</v>
          </cell>
        </row>
        <row r="28">
          <cell r="F28" t="str">
            <v>Приобретение автоподъемник АП-18А</v>
          </cell>
          <cell r="AU28">
            <v>8.8440000000000012</v>
          </cell>
        </row>
        <row r="29">
          <cell r="F29" t="str">
            <v>Реконструкция в рамках технологических присоединений</v>
          </cell>
          <cell r="AU29">
            <v>3.5051999999999999</v>
          </cell>
        </row>
        <row r="30">
          <cell r="F30" t="str">
            <v>Технологическое присоединение</v>
          </cell>
        </row>
        <row r="31">
          <cell r="F31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AU31">
            <v>15.1104</v>
          </cell>
        </row>
        <row r="32">
          <cell r="F32" t="str">
            <v>Технологическое присоединение энергопринимающих устройств потребителей максимальной мощностью до 150 кВт включительно, всего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р.1 (3)"/>
      <sheetName val="стр.1 (4)"/>
      <sheetName val="стр.1 (5)"/>
      <sheetName val="стр.1 (6)"/>
      <sheetName val="стр.1 (7)"/>
      <sheetName val="стр.1 (8)"/>
      <sheetName val="стр.1_5"/>
      <sheetName val="10"/>
      <sheetName val="11"/>
      <sheetName val="12"/>
      <sheetName val="13"/>
      <sheetName val="15"/>
      <sheetName val="16"/>
      <sheetName val="17"/>
      <sheetName val="18"/>
      <sheetName val="19"/>
      <sheetName val="2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8">
          <cell r="H28">
            <v>0</v>
          </cell>
          <cell r="I28">
            <v>0</v>
          </cell>
        </row>
        <row r="29">
          <cell r="H29">
            <v>20.049869999999999</v>
          </cell>
          <cell r="I29">
            <v>21.676596140000001</v>
          </cell>
        </row>
        <row r="31">
          <cell r="H31">
            <v>2.9209999999999998</v>
          </cell>
          <cell r="I31">
            <v>2.1599784700000004</v>
          </cell>
        </row>
        <row r="49">
          <cell r="H49">
            <v>7.240831</v>
          </cell>
          <cell r="I49">
            <v>4.9321829600000004</v>
          </cell>
        </row>
        <row r="50">
          <cell r="H50">
            <v>5.3470709999999997</v>
          </cell>
          <cell r="I50">
            <v>4.7907031399999997</v>
          </cell>
        </row>
        <row r="51">
          <cell r="H51">
            <v>2.5180830000000007</v>
          </cell>
          <cell r="I51">
            <v>1.7638912299999998</v>
          </cell>
        </row>
        <row r="52">
          <cell r="H52">
            <v>9.573898999999999</v>
          </cell>
          <cell r="I52">
            <v>7.3296547600000013</v>
          </cell>
        </row>
        <row r="53">
          <cell r="H53">
            <v>15.653</v>
          </cell>
          <cell r="I53">
            <v>15.653</v>
          </cell>
        </row>
        <row r="54">
          <cell r="H54">
            <v>6.7658670000000001</v>
          </cell>
          <cell r="I54">
            <v>4.3960649599999995</v>
          </cell>
        </row>
        <row r="55">
          <cell r="H55">
            <v>3.1277471891164805</v>
          </cell>
          <cell r="I55">
            <v>2.09789783</v>
          </cell>
        </row>
        <row r="57">
          <cell r="H57">
            <v>6.1960000000000006</v>
          </cell>
          <cell r="I57">
            <v>6.2865341299999997</v>
          </cell>
        </row>
        <row r="62">
          <cell r="H62">
            <v>2.9468625669284751</v>
          </cell>
          <cell r="I62">
            <v>1.49733699</v>
          </cell>
        </row>
        <row r="65">
          <cell r="H65">
            <v>23.812224810000004</v>
          </cell>
          <cell r="I65">
            <v>24.475627470000003</v>
          </cell>
        </row>
        <row r="71">
          <cell r="H71">
            <v>2.012</v>
          </cell>
          <cell r="I71">
            <v>2.0360004599999999</v>
          </cell>
        </row>
        <row r="72">
          <cell r="H72">
            <v>2.1500000000000004</v>
          </cell>
          <cell r="I72">
            <v>2.2473562599999997</v>
          </cell>
        </row>
        <row r="80">
          <cell r="H80">
            <v>2.4500000000000006</v>
          </cell>
          <cell r="I80">
            <v>2.47333333</v>
          </cell>
        </row>
        <row r="81">
          <cell r="H81">
            <v>7.916666666666667</v>
          </cell>
          <cell r="I81">
            <v>7.6441666699999988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_01"/>
      <sheetName val="mod_Load"/>
      <sheetName val="Инструкция"/>
      <sheetName val="Лог обновления"/>
      <sheetName val="Титульный"/>
      <sheetName val="Справочники"/>
      <sheetName val="Загрузка данных"/>
      <sheetName val="Свод"/>
      <sheetName val="CO1"/>
      <sheetName val="CO2"/>
      <sheetName val="Комментарии"/>
      <sheetName val="Проверка"/>
      <sheetName val="et_union"/>
      <sheetName val="TEHSHEET"/>
      <sheetName val="modProv"/>
      <sheetName val="modfrmReestr"/>
      <sheetName val="modfrmMultiAdd"/>
      <sheetName val="Проверка_back"/>
      <sheetName val="modfrmMonthYearChoose"/>
      <sheetName val="AllSheetsInThisWorkbook"/>
      <sheetName val="modfrmDateChoose"/>
      <sheetName val="modfrmCheckUpdates"/>
      <sheetName val="mod_Coms"/>
      <sheetName val="modUpdTemplMain"/>
      <sheetName val="REESTR_MO"/>
      <sheetName val="REESTR_FILTERED"/>
      <sheetName val="REESTR_ORG"/>
      <sheetName val="modCommandButton"/>
      <sheetName val="modInfo"/>
      <sheetName val="modServiceModule"/>
      <sheetName val="modInstruction"/>
      <sheetName val="mod_wb"/>
      <sheetName val="mod_Tit"/>
      <sheetName val="mod_00"/>
      <sheetName val="mod_04"/>
      <sheetName val="mod_03"/>
      <sheetName val="mod_02"/>
      <sheetName val="et_union_v"/>
      <sheetName val="modfrmDoubleVal"/>
      <sheetName val="REESTR_ORG_E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4">
          <cell r="Y14">
            <v>50768.75</v>
          </cell>
          <cell r="Z14">
            <v>49461.065460000005</v>
          </cell>
          <cell r="AA14">
            <v>13186</v>
          </cell>
          <cell r="AB14">
            <v>13186</v>
          </cell>
          <cell r="AC14">
            <v>23812.224810000003</v>
          </cell>
          <cell r="AD14">
            <v>23812.224810000003</v>
          </cell>
          <cell r="AG14">
            <v>20049.87</v>
          </cell>
          <cell r="AH14">
            <v>20049.87</v>
          </cell>
          <cell r="AK14">
            <v>24136.224446542325</v>
          </cell>
          <cell r="AL14">
            <v>22292.06496</v>
          </cell>
          <cell r="AS14">
            <v>12864.277422711621</v>
          </cell>
          <cell r="AT14">
            <v>4951.1645299999955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Q53"/>
  <sheetViews>
    <sheetView tabSelected="1" zoomScale="55" zoomScaleNormal="55" workbookViewId="0">
      <pane xSplit="6" ySplit="25" topLeftCell="G26" activePane="bottomRight" state="frozen"/>
      <selection pane="topRight" activeCell="G1" sqref="G1"/>
      <selection pane="bottomLeft" activeCell="A26" sqref="A26"/>
      <selection pane="bottomRight" activeCell="I15" sqref="I15"/>
    </sheetView>
  </sheetViews>
  <sheetFormatPr defaultRowHeight="12.75" outlineLevelRow="1" x14ac:dyDescent="0.2"/>
  <cols>
    <col min="1" max="1" width="7.5703125" style="4" customWidth="1"/>
    <col min="2" max="2" width="38" style="4" customWidth="1"/>
    <col min="3" max="3" width="19.28515625" style="4" bestFit="1" customWidth="1"/>
    <col min="4" max="5" width="11.85546875" style="4" customWidth="1"/>
    <col min="6" max="9" width="16.7109375" style="4" customWidth="1"/>
    <col min="10" max="10" width="16.7109375" style="26" customWidth="1"/>
    <col min="11" max="15" width="16.7109375" style="4" customWidth="1"/>
    <col min="16" max="16" width="45" style="4" customWidth="1"/>
    <col min="17" max="17" width="13.5703125" style="4" bestFit="1" customWidth="1"/>
    <col min="18" max="16384" width="9.140625" style="4"/>
  </cols>
  <sheetData>
    <row r="1" spans="1:16" ht="18" outlineLevel="1" x14ac:dyDescent="0.2">
      <c r="A1" s="3"/>
      <c r="B1" s="3"/>
      <c r="O1" s="89" t="s">
        <v>3</v>
      </c>
      <c r="P1" s="89"/>
    </row>
    <row r="2" spans="1:16" ht="20.25" customHeight="1" outlineLevel="1" x14ac:dyDescent="0.25">
      <c r="A2" s="3"/>
      <c r="B2" s="3"/>
      <c r="C2" s="90"/>
      <c r="D2" s="90"/>
      <c r="K2" s="93" t="s">
        <v>100</v>
      </c>
      <c r="L2" s="93"/>
      <c r="M2" s="93"/>
      <c r="N2" s="93"/>
      <c r="O2" s="93"/>
      <c r="P2" s="93"/>
    </row>
    <row r="3" spans="1:16" ht="15" outlineLevel="1" x14ac:dyDescent="0.2">
      <c r="A3" s="3"/>
      <c r="B3" s="3"/>
      <c r="C3" s="91"/>
      <c r="D3" s="91"/>
      <c r="K3" s="94" t="s">
        <v>62</v>
      </c>
      <c r="L3" s="94"/>
      <c r="M3" s="94"/>
      <c r="N3" s="94"/>
      <c r="O3" s="94"/>
      <c r="P3" s="94"/>
    </row>
    <row r="4" spans="1:16" ht="27" customHeight="1" outlineLevel="1" x14ac:dyDescent="0.25">
      <c r="A4" s="3"/>
      <c r="B4" s="3"/>
      <c r="C4" s="5"/>
      <c r="D4" s="5"/>
      <c r="K4" s="95"/>
      <c r="L4" s="95"/>
      <c r="N4" s="96" t="s">
        <v>119</v>
      </c>
      <c r="O4" s="96"/>
      <c r="P4" s="96"/>
    </row>
    <row r="5" spans="1:16" ht="15" outlineLevel="1" x14ac:dyDescent="0.2">
      <c r="A5" s="3"/>
      <c r="B5" s="3"/>
      <c r="C5" s="5"/>
      <c r="D5" s="5"/>
      <c r="K5" s="94" t="s">
        <v>0</v>
      </c>
      <c r="L5" s="94"/>
      <c r="M5" s="6"/>
      <c r="N5" s="97" t="s">
        <v>63</v>
      </c>
      <c r="O5" s="97"/>
      <c r="P5" s="97"/>
    </row>
    <row r="6" spans="1:16" ht="12.75" customHeight="1" outlineLevel="1" x14ac:dyDescent="0.2">
      <c r="A6" s="3"/>
      <c r="B6" s="3"/>
      <c r="C6" s="7"/>
      <c r="K6" s="6"/>
      <c r="L6" s="6"/>
      <c r="M6" s="6"/>
      <c r="N6" s="6"/>
      <c r="O6" s="6"/>
      <c r="P6" s="6"/>
    </row>
    <row r="7" spans="1:16" ht="15.75" outlineLevel="1" x14ac:dyDescent="0.2">
      <c r="A7" s="92"/>
      <c r="B7" s="92"/>
      <c r="C7" s="92"/>
      <c r="D7" s="92"/>
      <c r="K7" s="6"/>
      <c r="L7" s="6"/>
      <c r="M7" s="6"/>
      <c r="N7" s="6"/>
      <c r="O7" s="6"/>
      <c r="P7" s="9" t="s">
        <v>64</v>
      </c>
    </row>
    <row r="8" spans="1:16" ht="18" outlineLevel="1" x14ac:dyDescent="0.25">
      <c r="A8" s="8"/>
      <c r="B8" s="8"/>
      <c r="C8" s="10" t="s">
        <v>73</v>
      </c>
      <c r="D8" s="86" t="s">
        <v>91</v>
      </c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11"/>
    </row>
    <row r="9" spans="1:16" ht="15.75" outlineLevel="1" x14ac:dyDescent="0.2">
      <c r="A9" s="12" t="s">
        <v>74</v>
      </c>
      <c r="B9" s="12"/>
      <c r="C9" s="12"/>
      <c r="D9" s="87" t="s">
        <v>75</v>
      </c>
      <c r="E9" s="87"/>
      <c r="F9" s="87"/>
      <c r="G9" s="87"/>
      <c r="H9" s="87"/>
      <c r="I9" s="87"/>
      <c r="J9" s="87"/>
      <c r="K9" s="87"/>
      <c r="L9" s="87"/>
      <c r="M9" s="87"/>
      <c r="N9" s="87"/>
      <c r="O9" s="87"/>
    </row>
    <row r="10" spans="1:16" ht="42" customHeight="1" outlineLevel="1" x14ac:dyDescent="0.2">
      <c r="A10" s="12"/>
      <c r="B10" s="12"/>
      <c r="C10" s="12"/>
      <c r="D10" s="88" t="s">
        <v>65</v>
      </c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8"/>
    </row>
    <row r="11" spans="1:16" ht="18" outlineLevel="1" x14ac:dyDescent="0.25">
      <c r="A11" s="13" t="s">
        <v>76</v>
      </c>
      <c r="B11" s="33" t="s">
        <v>120</v>
      </c>
      <c r="C11" s="38" t="s">
        <v>8</v>
      </c>
      <c r="D11" s="33">
        <v>2024</v>
      </c>
      <c r="E11" s="14" t="s">
        <v>16</v>
      </c>
      <c r="F11" s="14"/>
      <c r="G11" s="14"/>
      <c r="H11" s="14"/>
      <c r="I11" s="14"/>
      <c r="J11" s="27"/>
      <c r="K11" s="14"/>
      <c r="L11" s="14"/>
      <c r="M11" s="14"/>
      <c r="N11" s="14"/>
      <c r="O11" s="14"/>
    </row>
    <row r="12" spans="1:16" ht="18" outlineLevel="1" x14ac:dyDescent="0.25">
      <c r="A12" s="13" t="s">
        <v>76</v>
      </c>
      <c r="B12" s="34">
        <v>2024</v>
      </c>
      <c r="C12" s="13" t="s">
        <v>4</v>
      </c>
      <c r="D12" s="13"/>
      <c r="E12" s="14"/>
      <c r="F12" s="14"/>
      <c r="G12" s="14"/>
      <c r="H12" s="14"/>
      <c r="I12" s="14"/>
      <c r="J12" s="27"/>
      <c r="K12" s="14"/>
      <c r="L12" s="14"/>
      <c r="M12" s="14"/>
      <c r="N12" s="14"/>
      <c r="O12" s="14"/>
    </row>
    <row r="13" spans="1:16" ht="20.25" customHeight="1" outlineLevel="1" x14ac:dyDescent="0.25">
      <c r="A13" s="15" t="s">
        <v>127</v>
      </c>
      <c r="B13" s="31" t="s">
        <v>126</v>
      </c>
      <c r="C13" s="32">
        <v>2025</v>
      </c>
      <c r="D13" s="16" t="s">
        <v>16</v>
      </c>
      <c r="E13" s="14"/>
      <c r="F13" s="14"/>
      <c r="G13" s="14"/>
      <c r="H13" s="17"/>
      <c r="I13" s="73" t="s">
        <v>107</v>
      </c>
      <c r="J13" s="73"/>
      <c r="K13" s="73"/>
      <c r="L13" s="73"/>
      <c r="M13" s="73"/>
      <c r="N13" s="73"/>
      <c r="O13" s="73"/>
      <c r="P13" s="73"/>
    </row>
    <row r="14" spans="1:16" ht="15" outlineLevel="1" x14ac:dyDescent="0.2">
      <c r="B14" s="3" t="s">
        <v>66</v>
      </c>
      <c r="F14" s="17"/>
      <c r="G14" s="17"/>
      <c r="I14" s="74" t="s">
        <v>67</v>
      </c>
      <c r="J14" s="74"/>
      <c r="K14" s="74"/>
      <c r="L14" s="74"/>
      <c r="M14" s="74"/>
      <c r="N14" s="74"/>
      <c r="O14" s="74"/>
      <c r="P14" s="74"/>
    </row>
    <row r="15" spans="1:16" ht="15" outlineLevel="1" x14ac:dyDescent="0.2">
      <c r="B15" s="3"/>
      <c r="F15" s="17"/>
      <c r="G15" s="17"/>
      <c r="H15" s="17"/>
      <c r="I15" s="5"/>
      <c r="J15" s="28"/>
      <c r="K15" s="5"/>
      <c r="L15" s="5"/>
      <c r="M15" s="5"/>
      <c r="N15" s="5"/>
      <c r="O15" s="5"/>
    </row>
    <row r="16" spans="1:16" ht="25.5" customHeight="1" outlineLevel="1" x14ac:dyDescent="0.25">
      <c r="A16" s="81" t="s">
        <v>68</v>
      </c>
      <c r="B16" s="81"/>
      <c r="C16" s="81"/>
      <c r="D16" s="81"/>
      <c r="E16" s="81"/>
      <c r="F16" s="80" t="s">
        <v>118</v>
      </c>
      <c r="G16" s="80"/>
      <c r="H16" s="80"/>
      <c r="I16" s="80"/>
      <c r="J16" s="80"/>
      <c r="K16" s="80"/>
      <c r="L16" s="80"/>
      <c r="M16" s="80"/>
      <c r="N16" s="80"/>
      <c r="O16" s="80"/>
      <c r="P16" s="80"/>
    </row>
    <row r="17" spans="1:17" ht="15" outlineLevel="1" x14ac:dyDescent="0.2">
      <c r="A17" s="75" t="s">
        <v>77</v>
      </c>
      <c r="B17" s="75"/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  <c r="O17" s="75"/>
      <c r="P17" s="75"/>
    </row>
    <row r="18" spans="1:17" ht="18" outlineLevel="1" x14ac:dyDescent="0.2">
      <c r="A18" s="75" t="s">
        <v>78</v>
      </c>
      <c r="B18" s="75"/>
      <c r="C18" s="76"/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  <c r="O18" s="76"/>
      <c r="P18" s="76"/>
    </row>
    <row r="19" spans="1:17" ht="21.75" customHeight="1" outlineLevel="1" x14ac:dyDescent="0.25">
      <c r="A19" s="3"/>
      <c r="B19" s="3"/>
      <c r="C19" s="3"/>
      <c r="D19" s="3"/>
      <c r="P19" s="18" t="s">
        <v>69</v>
      </c>
    </row>
    <row r="20" spans="1:17" ht="79.5" customHeight="1" x14ac:dyDescent="0.2">
      <c r="A20" s="77" t="s">
        <v>17</v>
      </c>
      <c r="B20" s="77" t="s">
        <v>111</v>
      </c>
      <c r="C20" s="77" t="s">
        <v>18</v>
      </c>
      <c r="D20" s="77" t="s">
        <v>19</v>
      </c>
      <c r="E20" s="77"/>
      <c r="F20" s="77" t="s">
        <v>109</v>
      </c>
      <c r="G20" s="77" t="s">
        <v>20</v>
      </c>
      <c r="H20" s="77"/>
      <c r="I20" s="77"/>
      <c r="J20" s="77"/>
      <c r="K20" s="77"/>
      <c r="L20" s="85" t="s">
        <v>72</v>
      </c>
      <c r="M20" s="85"/>
      <c r="N20" s="85"/>
      <c r="O20" s="85"/>
      <c r="P20" s="23" t="s">
        <v>11</v>
      </c>
      <c r="Q20" s="19"/>
    </row>
    <row r="21" spans="1:17" ht="18.75" customHeight="1" x14ac:dyDescent="0.2">
      <c r="A21" s="77"/>
      <c r="B21" s="77"/>
      <c r="C21" s="77"/>
      <c r="D21" s="77" t="s">
        <v>6</v>
      </c>
      <c r="E21" s="77" t="s">
        <v>7</v>
      </c>
      <c r="F21" s="79"/>
      <c r="G21" s="77" t="s">
        <v>108</v>
      </c>
      <c r="H21" s="77" t="s">
        <v>110</v>
      </c>
      <c r="I21" s="77" t="s">
        <v>121</v>
      </c>
      <c r="J21" s="77"/>
      <c r="K21" s="85" t="s">
        <v>106</v>
      </c>
      <c r="L21" s="77" t="s">
        <v>28</v>
      </c>
      <c r="M21" s="77" t="s">
        <v>22</v>
      </c>
      <c r="N21" s="77"/>
      <c r="O21" s="77"/>
      <c r="P21" s="83"/>
      <c r="Q21" s="19"/>
    </row>
    <row r="22" spans="1:17" ht="62.25" customHeight="1" x14ac:dyDescent="0.25">
      <c r="A22" s="77"/>
      <c r="B22" s="77"/>
      <c r="C22" s="77"/>
      <c r="D22" s="77"/>
      <c r="E22" s="77"/>
      <c r="F22" s="79"/>
      <c r="G22" s="79"/>
      <c r="H22" s="79"/>
      <c r="I22" s="77"/>
      <c r="J22" s="77"/>
      <c r="K22" s="85"/>
      <c r="L22" s="77"/>
      <c r="M22" s="77" t="s">
        <v>23</v>
      </c>
      <c r="N22" s="77" t="s">
        <v>24</v>
      </c>
      <c r="O22" s="77" t="s">
        <v>25</v>
      </c>
      <c r="P22" s="83"/>
      <c r="Q22" s="20"/>
    </row>
    <row r="23" spans="1:17" ht="75.75" customHeight="1" x14ac:dyDescent="0.2">
      <c r="A23" s="77"/>
      <c r="B23" s="77"/>
      <c r="C23" s="77"/>
      <c r="D23" s="77"/>
      <c r="E23" s="77"/>
      <c r="F23" s="79"/>
      <c r="G23" s="79"/>
      <c r="H23" s="79"/>
      <c r="I23" s="30" t="s">
        <v>70</v>
      </c>
      <c r="J23" s="53" t="s">
        <v>71</v>
      </c>
      <c r="K23" s="85"/>
      <c r="L23" s="78"/>
      <c r="M23" s="77"/>
      <c r="N23" s="77"/>
      <c r="O23" s="77"/>
      <c r="P23" s="83"/>
      <c r="Q23" s="19"/>
    </row>
    <row r="24" spans="1:17" ht="15" x14ac:dyDescent="0.2">
      <c r="A24" s="24"/>
      <c r="B24" s="23">
        <v>1</v>
      </c>
      <c r="C24" s="23">
        <v>2</v>
      </c>
      <c r="D24" s="23">
        <v>3</v>
      </c>
      <c r="E24" s="23">
        <v>4</v>
      </c>
      <c r="F24" s="23">
        <v>5</v>
      </c>
      <c r="G24" s="23">
        <v>6</v>
      </c>
      <c r="H24" s="23">
        <v>7</v>
      </c>
      <c r="I24" s="23">
        <v>8</v>
      </c>
      <c r="J24" s="23">
        <v>9</v>
      </c>
      <c r="K24" s="23">
        <v>10</v>
      </c>
      <c r="L24" s="23">
        <v>11</v>
      </c>
      <c r="M24" s="23">
        <v>12</v>
      </c>
      <c r="N24" s="23">
        <v>13</v>
      </c>
      <c r="O24" s="23">
        <v>14</v>
      </c>
      <c r="P24" s="23">
        <v>15</v>
      </c>
      <c r="Q24" s="19"/>
    </row>
    <row r="25" spans="1:17" s="52" customFormat="1" ht="38.25" customHeight="1" x14ac:dyDescent="0.25">
      <c r="A25" s="48"/>
      <c r="B25" s="49" t="s">
        <v>101</v>
      </c>
      <c r="C25" s="50">
        <v>2024</v>
      </c>
      <c r="D25" s="50">
        <v>2024</v>
      </c>
      <c r="E25" s="50">
        <v>2024</v>
      </c>
      <c r="F25" s="56">
        <f>J25/G25</f>
        <v>1.1646023022565675</v>
      </c>
      <c r="G25" s="35">
        <f>SUM(G26:G41)</f>
        <v>95.7067701</v>
      </c>
      <c r="H25" s="37">
        <f>G25</f>
        <v>95.7067701</v>
      </c>
      <c r="I25" s="35">
        <f>SUM(I26:I41)</f>
        <v>120.68112223271164</v>
      </c>
      <c r="J25" s="35">
        <f>SUM(J26:J41)</f>
        <v>111.46032480000001</v>
      </c>
      <c r="K25" s="35">
        <f>J25-I25</f>
        <v>-9.2207974327116347</v>
      </c>
      <c r="L25" s="35">
        <f>SUM(L26:L43)</f>
        <v>-7.5940712927116163</v>
      </c>
      <c r="M25" s="35">
        <f>SUM(M26:M43)</f>
        <v>0</v>
      </c>
      <c r="N25" s="35">
        <f>SUM(N26:N43)</f>
        <v>-7.5940712927116163</v>
      </c>
      <c r="O25" s="35">
        <f>SUM(O26:O43)</f>
        <v>0</v>
      </c>
      <c r="P25" s="22"/>
      <c r="Q25" s="51"/>
    </row>
    <row r="26" spans="1:17" ht="45" x14ac:dyDescent="0.2">
      <c r="A26" s="24" t="s">
        <v>9</v>
      </c>
      <c r="B26" s="25" t="str">
        <f>'[1]7.1'!F15</f>
        <v>Реконструкция ТП-11 с заменой оборудования и переводом нагрузок</v>
      </c>
      <c r="C26" s="50">
        <v>2024</v>
      </c>
      <c r="D26" s="50">
        <v>2024</v>
      </c>
      <c r="E26" s="50">
        <v>2024</v>
      </c>
      <c r="F26" s="55">
        <f t="shared" ref="F26:F40" si="0">J26/G26</f>
        <v>1.0771310242411007</v>
      </c>
      <c r="G26" s="35">
        <f>'[1]7.1'!AU15/1.2</f>
        <v>4.5789999999999997</v>
      </c>
      <c r="H26" s="37">
        <f t="shared" ref="H26:H40" si="1">G26</f>
        <v>4.5789999999999997</v>
      </c>
      <c r="I26" s="54">
        <f>'[2]12'!H49</f>
        <v>7.240831</v>
      </c>
      <c r="J26" s="54">
        <f>'[2]12'!I49</f>
        <v>4.9321829600000004</v>
      </c>
      <c r="K26" s="36">
        <f>J26-I26</f>
        <v>-2.3086480399999996</v>
      </c>
      <c r="L26" s="54">
        <f>J26-I26</f>
        <v>-2.3086480399999996</v>
      </c>
      <c r="M26" s="36">
        <v>0</v>
      </c>
      <c r="N26" s="54">
        <f>L26-O26-M26</f>
        <v>-2.3086480399999996</v>
      </c>
      <c r="O26" s="57">
        <v>0</v>
      </c>
      <c r="P26" s="22"/>
      <c r="Q26" s="19"/>
    </row>
    <row r="27" spans="1:17" ht="52.5" customHeight="1" x14ac:dyDescent="0.2">
      <c r="A27" s="24" t="s">
        <v>92</v>
      </c>
      <c r="B27" s="25" t="str">
        <f>'[1]7.1'!F16</f>
        <v>Установка КТП взамен существующей ТП-345 с переводом нагрузок</v>
      </c>
      <c r="C27" s="50">
        <v>2024</v>
      </c>
      <c r="D27" s="50">
        <v>2024</v>
      </c>
      <c r="E27" s="50">
        <v>2024</v>
      </c>
      <c r="F27" s="55">
        <f t="shared" si="0"/>
        <v>1.0079324931622133</v>
      </c>
      <c r="G27" s="35">
        <f>'[1]7.1'!AU16/1.2</f>
        <v>4.7530000000000001</v>
      </c>
      <c r="H27" s="37">
        <f t="shared" si="1"/>
        <v>4.7530000000000001</v>
      </c>
      <c r="I27" s="54">
        <f>'[2]12'!H50</f>
        <v>5.3470709999999997</v>
      </c>
      <c r="J27" s="54">
        <f>'[2]12'!I50</f>
        <v>4.7907031399999997</v>
      </c>
      <c r="K27" s="36">
        <f t="shared" ref="K27:K42" si="2">J27-I27</f>
        <v>-0.55636785999999994</v>
      </c>
      <c r="L27" s="54">
        <f>J27-I27</f>
        <v>-0.55636785999999994</v>
      </c>
      <c r="M27" s="36">
        <v>0</v>
      </c>
      <c r="N27" s="54">
        <f t="shared" ref="N27:N37" si="3">L27-O27</f>
        <v>-0.55636785999999994</v>
      </c>
      <c r="O27" s="57"/>
      <c r="P27" s="22"/>
      <c r="Q27" s="19"/>
    </row>
    <row r="28" spans="1:17" ht="60" customHeight="1" x14ac:dyDescent="0.2">
      <c r="A28" s="24" t="s">
        <v>93</v>
      </c>
      <c r="B28" s="25" t="str">
        <f>'[1]7.1'!F17</f>
        <v>Реконструкция ТП-25 с заменой оборудования РУ-6кВ и переводом нагрузок</v>
      </c>
      <c r="C28" s="50">
        <v>2024</v>
      </c>
      <c r="D28" s="50">
        <v>2024</v>
      </c>
      <c r="E28" s="50">
        <v>2024</v>
      </c>
      <c r="F28" s="55">
        <f t="shared" si="0"/>
        <v>1.0207703877314813</v>
      </c>
      <c r="G28" s="35">
        <f>'[1]7.1'!AU17/1.2</f>
        <v>1.728</v>
      </c>
      <c r="H28" s="37">
        <f t="shared" si="1"/>
        <v>1.728</v>
      </c>
      <c r="I28" s="54">
        <f>'[2]12'!H51</f>
        <v>2.5180830000000007</v>
      </c>
      <c r="J28" s="54">
        <f>'[2]12'!I51</f>
        <v>1.7638912299999998</v>
      </c>
      <c r="K28" s="36">
        <f t="shared" si="2"/>
        <v>-0.75419177000000093</v>
      </c>
      <c r="L28" s="54">
        <f>J28-I28</f>
        <v>-0.75419177000000093</v>
      </c>
      <c r="M28" s="36">
        <v>0</v>
      </c>
      <c r="N28" s="54">
        <f t="shared" si="3"/>
        <v>-0.75419177000000093</v>
      </c>
      <c r="O28" s="57">
        <v>0</v>
      </c>
      <c r="P28" s="22"/>
      <c r="Q28" s="19"/>
    </row>
    <row r="29" spans="1:17" ht="30" x14ac:dyDescent="0.2">
      <c r="A29" s="24" t="s">
        <v>94</v>
      </c>
      <c r="B29" s="25" t="str">
        <f>'[1]7.1'!F18</f>
        <v>Замена оборудования РУ-6кВ ТП-55 с переводом нагрузок</v>
      </c>
      <c r="C29" s="50">
        <v>2024</v>
      </c>
      <c r="D29" s="50">
        <v>2024</v>
      </c>
      <c r="E29" s="50">
        <v>2024</v>
      </c>
      <c r="F29" s="55">
        <f t="shared" si="0"/>
        <v>1.0080669453995326</v>
      </c>
      <c r="G29" s="35">
        <f>'[1]7.1'!AU18/1.2</f>
        <v>7.2709999999999999</v>
      </c>
      <c r="H29" s="37">
        <f t="shared" si="1"/>
        <v>7.2709999999999999</v>
      </c>
      <c r="I29" s="54">
        <f>'[2]12'!H52</f>
        <v>9.573898999999999</v>
      </c>
      <c r="J29" s="54">
        <f>'[2]12'!I52</f>
        <v>7.3296547600000013</v>
      </c>
      <c r="K29" s="36">
        <f t="shared" si="2"/>
        <v>-2.2442442399999978</v>
      </c>
      <c r="L29" s="54">
        <f>J29-I29</f>
        <v>-2.2442442399999978</v>
      </c>
      <c r="M29" s="36">
        <v>0</v>
      </c>
      <c r="N29" s="54">
        <f t="shared" si="3"/>
        <v>-2.2442442399999978</v>
      </c>
      <c r="O29" s="57">
        <v>0</v>
      </c>
      <c r="P29" s="22"/>
      <c r="Q29" s="19"/>
    </row>
    <row r="30" spans="1:17" ht="30" x14ac:dyDescent="0.2">
      <c r="A30" s="24" t="s">
        <v>95</v>
      </c>
      <c r="B30" s="25" t="str">
        <f>'[1]7.1'!F19</f>
        <v>Замена оборудования ОРУ-35кВ секции №2 ГПП-1</v>
      </c>
      <c r="C30" s="50">
        <v>2024</v>
      </c>
      <c r="D30" s="50">
        <v>2024</v>
      </c>
      <c r="E30" s="50">
        <v>2024</v>
      </c>
      <c r="F30" s="55">
        <f t="shared" si="0"/>
        <v>1</v>
      </c>
      <c r="G30" s="35">
        <f>'[1]7.1'!AU19/1.2</f>
        <v>15.653</v>
      </c>
      <c r="H30" s="37">
        <f t="shared" si="1"/>
        <v>15.653</v>
      </c>
      <c r="I30" s="54">
        <f>'[2]12'!H53</f>
        <v>15.653</v>
      </c>
      <c r="J30" s="54">
        <f>'[2]12'!I53</f>
        <v>15.653</v>
      </c>
      <c r="K30" s="36">
        <f t="shared" si="2"/>
        <v>0</v>
      </c>
      <c r="L30" s="54">
        <f>J30-I30</f>
        <v>0</v>
      </c>
      <c r="M30" s="36">
        <v>0</v>
      </c>
      <c r="N30" s="54">
        <f t="shared" si="3"/>
        <v>0</v>
      </c>
      <c r="O30" s="57">
        <v>0</v>
      </c>
      <c r="P30" s="22"/>
      <c r="Q30" s="19"/>
    </row>
    <row r="31" spans="1:17" ht="45" x14ac:dyDescent="0.2">
      <c r="A31" s="24" t="s">
        <v>96</v>
      </c>
      <c r="B31" s="25" t="str">
        <f>'[1]7.1'!F20</f>
        <v>Реконструкция ТП-372 с заменой оборудования и переводом нагрузок</v>
      </c>
      <c r="C31" s="50">
        <v>2024</v>
      </c>
      <c r="D31" s="50">
        <v>2024</v>
      </c>
      <c r="E31" s="50">
        <v>2024</v>
      </c>
      <c r="F31" s="55">
        <f t="shared" si="0"/>
        <v>1.1020468688894458</v>
      </c>
      <c r="G31" s="35">
        <f>'[1]7.1'!AU20/1.2</f>
        <v>3.9889999999999999</v>
      </c>
      <c r="H31" s="37">
        <f t="shared" si="1"/>
        <v>3.9889999999999999</v>
      </c>
      <c r="I31" s="54">
        <f>'[2]12'!H54</f>
        <v>6.7658670000000001</v>
      </c>
      <c r="J31" s="54">
        <f>'[2]12'!I54</f>
        <v>4.3960649599999995</v>
      </c>
      <c r="K31" s="36">
        <f t="shared" si="2"/>
        <v>-2.3698020400000006</v>
      </c>
      <c r="L31" s="54">
        <f t="shared" ref="L31:L39" si="4">J31-I31</f>
        <v>-2.3698020400000006</v>
      </c>
      <c r="M31" s="36">
        <v>0</v>
      </c>
      <c r="N31" s="54">
        <f t="shared" si="3"/>
        <v>-2.3698020400000006</v>
      </c>
      <c r="O31" s="57">
        <v>0</v>
      </c>
      <c r="P31" s="22"/>
      <c r="Q31" s="19"/>
    </row>
    <row r="32" spans="1:17" ht="52.5" customHeight="1" x14ac:dyDescent="0.2">
      <c r="A32" s="24" t="s">
        <v>97</v>
      </c>
      <c r="B32" s="25" t="str">
        <f>'[1]7.1'!F21</f>
        <v>Установка КТП взамен существующей КТП-150 с переводом нагрузок</v>
      </c>
      <c r="C32" s="50">
        <v>2024</v>
      </c>
      <c r="D32" s="50">
        <v>2024</v>
      </c>
      <c r="E32" s="50">
        <v>2024</v>
      </c>
      <c r="F32" s="55">
        <f t="shared" si="0"/>
        <v>1.2647462426525999</v>
      </c>
      <c r="G32" s="35">
        <f>'[1]7.1'!AU21/1.2</f>
        <v>1.6587499999999999</v>
      </c>
      <c r="H32" s="37">
        <f t="shared" si="1"/>
        <v>1.6587499999999999</v>
      </c>
      <c r="I32" s="54">
        <f>'[2]12'!H55</f>
        <v>3.1277471891164805</v>
      </c>
      <c r="J32" s="54">
        <f>'[2]12'!I55</f>
        <v>2.09789783</v>
      </c>
      <c r="K32" s="36">
        <f t="shared" si="2"/>
        <v>-1.0298493591164806</v>
      </c>
      <c r="L32" s="54">
        <f t="shared" si="4"/>
        <v>-1.0298493591164806</v>
      </c>
      <c r="M32" s="36">
        <v>0</v>
      </c>
      <c r="N32" s="54">
        <f t="shared" si="3"/>
        <v>-1.0298493591164806</v>
      </c>
      <c r="O32" s="57">
        <v>0</v>
      </c>
      <c r="P32" s="22"/>
      <c r="Q32" s="19"/>
    </row>
    <row r="33" spans="1:17" ht="54.75" customHeight="1" x14ac:dyDescent="0.2">
      <c r="A33" s="24" t="s">
        <v>98</v>
      </c>
      <c r="B33" s="25" t="str">
        <f>'[1]7.1'!F22</f>
        <v>Реконструкция ВЛ-6кВ ТП-112-ТП-166 с заменой провода и опор</v>
      </c>
      <c r="C33" s="50">
        <v>2024</v>
      </c>
      <c r="D33" s="50">
        <v>2024</v>
      </c>
      <c r="E33" s="50">
        <v>2024</v>
      </c>
      <c r="F33" s="55">
        <f t="shared" si="0"/>
        <v>0.73255234344422693</v>
      </c>
      <c r="G33" s="35">
        <f>'[1]7.1'!AU22/1.2</f>
        <v>2.044</v>
      </c>
      <c r="H33" s="37">
        <f t="shared" si="1"/>
        <v>2.044</v>
      </c>
      <c r="I33" s="54">
        <f>'[2]12'!H62</f>
        <v>2.9468625669284751</v>
      </c>
      <c r="J33" s="54">
        <f>'[2]12'!I62</f>
        <v>1.49733699</v>
      </c>
      <c r="K33" s="36">
        <f t="shared" si="2"/>
        <v>-1.4495255769284752</v>
      </c>
      <c r="L33" s="54">
        <f t="shared" si="4"/>
        <v>-1.4495255769284752</v>
      </c>
      <c r="M33" s="36">
        <v>0</v>
      </c>
      <c r="N33" s="54">
        <f t="shared" si="3"/>
        <v>-1.4495255769284752</v>
      </c>
      <c r="O33" s="57">
        <v>0</v>
      </c>
      <c r="P33" s="22"/>
      <c r="Q33" s="19"/>
    </row>
    <row r="34" spans="1:17" ht="30" x14ac:dyDescent="0.2">
      <c r="A34" s="24" t="s">
        <v>102</v>
      </c>
      <c r="B34" s="25" t="str">
        <f>'[1]7.1'!F23</f>
        <v>Строительство КЛ-6кВ ТП-11-ТП-12 с учатком ГНБ</v>
      </c>
      <c r="C34" s="50">
        <v>2024</v>
      </c>
      <c r="D34" s="50">
        <v>2024</v>
      </c>
      <c r="E34" s="50">
        <v>2024</v>
      </c>
      <c r="F34" s="55">
        <f t="shared" si="0"/>
        <v>1.0119286580516897</v>
      </c>
      <c r="G34" s="35">
        <f>'[1]7.1'!AU23/1.2</f>
        <v>2.012</v>
      </c>
      <c r="H34" s="37">
        <f t="shared" si="1"/>
        <v>2.012</v>
      </c>
      <c r="I34" s="54">
        <f>'[2]12'!H71</f>
        <v>2.012</v>
      </c>
      <c r="J34" s="54">
        <f>'[2]12'!I71</f>
        <v>2.0360004599999999</v>
      </c>
      <c r="K34" s="36">
        <f t="shared" si="2"/>
        <v>2.400045999999989E-2</v>
      </c>
      <c r="L34" s="54">
        <f t="shared" si="4"/>
        <v>2.400045999999989E-2</v>
      </c>
      <c r="M34" s="36">
        <v>0</v>
      </c>
      <c r="N34" s="54">
        <f t="shared" si="3"/>
        <v>2.400045999999989E-2</v>
      </c>
      <c r="O34" s="57">
        <v>0</v>
      </c>
      <c r="P34" s="22"/>
      <c r="Q34" s="19"/>
    </row>
    <row r="35" spans="1:17" ht="30" x14ac:dyDescent="0.2">
      <c r="A35" s="24" t="s">
        <v>103</v>
      </c>
      <c r="B35" s="25" t="str">
        <f>'[1]7.1'!F24</f>
        <v>Размещение КЛ-6кВ ТП-25-ТП-391 с участком ГНБ</v>
      </c>
      <c r="C35" s="50">
        <v>2024</v>
      </c>
      <c r="D35" s="50">
        <v>2024</v>
      </c>
      <c r="E35" s="50">
        <v>2024</v>
      </c>
      <c r="F35" s="55">
        <f t="shared" si="0"/>
        <v>1.0452819813953487</v>
      </c>
      <c r="G35" s="35">
        <f>'[1]7.1'!AU24/1.2</f>
        <v>2.15</v>
      </c>
      <c r="H35" s="37">
        <f t="shared" si="1"/>
        <v>2.15</v>
      </c>
      <c r="I35" s="54">
        <f>'[2]12'!H72</f>
        <v>2.1500000000000004</v>
      </c>
      <c r="J35" s="54">
        <f>'[2]12'!I72</f>
        <v>2.2473562599999997</v>
      </c>
      <c r="K35" s="36">
        <f t="shared" si="2"/>
        <v>9.7356259999999306E-2</v>
      </c>
      <c r="L35" s="54">
        <f t="shared" si="4"/>
        <v>9.7356259999999306E-2</v>
      </c>
      <c r="M35" s="36">
        <v>0</v>
      </c>
      <c r="N35" s="54">
        <f t="shared" si="3"/>
        <v>9.7356259999999306E-2</v>
      </c>
      <c r="O35" s="57">
        <v>0</v>
      </c>
      <c r="P35" s="22"/>
      <c r="Q35" s="19"/>
    </row>
    <row r="36" spans="1:17" ht="52.5" customHeight="1" x14ac:dyDescent="0.2">
      <c r="A36" s="24" t="s">
        <v>104</v>
      </c>
      <c r="B36" s="25" t="str">
        <f>'[1]7.1'!F25</f>
        <v>Замена силовых трансформаторов со сроком службы 30 и более лет</v>
      </c>
      <c r="C36" s="50">
        <v>2024</v>
      </c>
      <c r="D36" s="50">
        <v>2024</v>
      </c>
      <c r="E36" s="50">
        <v>2024</v>
      </c>
      <c r="F36" s="55">
        <f t="shared" si="0"/>
        <v>1.0146117059393156</v>
      </c>
      <c r="G36" s="35">
        <f>'[1]7.1'!AU25/1.2</f>
        <v>6.1959999999999997</v>
      </c>
      <c r="H36" s="37">
        <f t="shared" si="1"/>
        <v>6.1959999999999997</v>
      </c>
      <c r="I36" s="54">
        <f>'[2]12'!H57</f>
        <v>6.1960000000000006</v>
      </c>
      <c r="J36" s="54">
        <f>'[2]12'!I57</f>
        <v>6.2865341299999997</v>
      </c>
      <c r="K36" s="36">
        <f t="shared" si="2"/>
        <v>9.0534129999999102E-2</v>
      </c>
      <c r="L36" s="54">
        <f>J36-I36</f>
        <v>9.0534129999999102E-2</v>
      </c>
      <c r="M36" s="36">
        <v>0</v>
      </c>
      <c r="N36" s="54">
        <f t="shared" si="3"/>
        <v>9.0534129999999102E-2</v>
      </c>
      <c r="O36" s="57">
        <v>0</v>
      </c>
      <c r="P36" s="22"/>
      <c r="Q36" s="19"/>
    </row>
    <row r="37" spans="1:17" ht="30" x14ac:dyDescent="0.2">
      <c r="A37" s="24" t="s">
        <v>105</v>
      </c>
      <c r="B37" s="25" t="str">
        <f>'[1]7.1'!F26</f>
        <v>Установка приборов учета на фидерах, ТП, РП</v>
      </c>
      <c r="C37" s="50">
        <v>2024</v>
      </c>
      <c r="D37" s="50">
        <v>2024</v>
      </c>
      <c r="E37" s="50">
        <v>2024</v>
      </c>
      <c r="F37" s="55">
        <f t="shared" si="0"/>
        <v>1.2774322505926403</v>
      </c>
      <c r="G37" s="35">
        <f>'[1]7.1'!AU26/1.2</f>
        <v>19.160020000000003</v>
      </c>
      <c r="H37" s="37">
        <f>G37</f>
        <v>19.160020000000003</v>
      </c>
      <c r="I37" s="54">
        <f>'[2]12'!H65</f>
        <v>23.812224810000004</v>
      </c>
      <c r="J37" s="54">
        <f>'[2]12'!I65</f>
        <v>24.475627470000003</v>
      </c>
      <c r="K37" s="36">
        <f>J37-J37</f>
        <v>0</v>
      </c>
      <c r="L37" s="54">
        <f t="shared" si="4"/>
        <v>0.66340265999999914</v>
      </c>
      <c r="M37" s="36">
        <v>0</v>
      </c>
      <c r="N37" s="54">
        <f t="shared" si="3"/>
        <v>0.66340265999999914</v>
      </c>
      <c r="O37" s="57">
        <v>0</v>
      </c>
      <c r="P37" s="22"/>
      <c r="Q37" s="19"/>
    </row>
    <row r="38" spans="1:17" ht="27" customHeight="1" x14ac:dyDescent="0.2">
      <c r="A38" s="29" t="s">
        <v>112</v>
      </c>
      <c r="B38" s="25" t="str">
        <f>'[1]7.1'!F27</f>
        <v>Приобретение УАЗ 390995 - 2 шт.</v>
      </c>
      <c r="C38" s="50">
        <v>2024</v>
      </c>
      <c r="D38" s="50">
        <v>2024</v>
      </c>
      <c r="E38" s="50">
        <v>2024</v>
      </c>
      <c r="F38" s="55">
        <f t="shared" si="0"/>
        <v>1.5173824110429466</v>
      </c>
      <c r="G38" s="35">
        <f>'[1]7.1'!AU27/1.2</f>
        <v>1.6299999999999981</v>
      </c>
      <c r="H38" s="37">
        <f t="shared" si="1"/>
        <v>1.6299999999999981</v>
      </c>
      <c r="I38" s="54">
        <f>'[2]12'!H80</f>
        <v>2.4500000000000006</v>
      </c>
      <c r="J38" s="54">
        <f>'[2]12'!I80</f>
        <v>2.47333333</v>
      </c>
      <c r="K38" s="36">
        <f>J38-I38</f>
        <v>2.3333329999999375E-2</v>
      </c>
      <c r="L38" s="54">
        <f t="shared" si="4"/>
        <v>2.3333329999999375E-2</v>
      </c>
      <c r="M38" s="36"/>
      <c r="N38" s="54">
        <f t="shared" ref="N38" si="5">L38-O38</f>
        <v>2.3333329999999375E-2</v>
      </c>
      <c r="O38" s="57"/>
      <c r="P38" s="22"/>
      <c r="Q38" s="19"/>
    </row>
    <row r="39" spans="1:17" ht="30" x14ac:dyDescent="0.2">
      <c r="A39" s="29" t="s">
        <v>113</v>
      </c>
      <c r="B39" s="25" t="str">
        <f>'[1]7.1'!F28</f>
        <v>Приобретение автоподъемник АП-18А</v>
      </c>
      <c r="C39" s="50">
        <v>2024</v>
      </c>
      <c r="D39" s="50">
        <v>2024</v>
      </c>
      <c r="E39" s="50">
        <v>2024</v>
      </c>
      <c r="F39" s="55">
        <f t="shared" si="0"/>
        <v>1.0372003622795112</v>
      </c>
      <c r="G39" s="35">
        <f>'[1]7.1'!AU28/1.2</f>
        <v>7.370000000000001</v>
      </c>
      <c r="H39" s="37">
        <f t="shared" si="1"/>
        <v>7.370000000000001</v>
      </c>
      <c r="I39" s="54">
        <f>'[2]12'!H81</f>
        <v>7.916666666666667</v>
      </c>
      <c r="J39" s="54">
        <f>'[2]12'!I81</f>
        <v>7.6441666699999988</v>
      </c>
      <c r="K39" s="36">
        <f t="shared" si="2"/>
        <v>-0.27249999666666813</v>
      </c>
      <c r="L39" s="54">
        <f t="shared" si="4"/>
        <v>-0.27249999666666813</v>
      </c>
      <c r="M39" s="36"/>
      <c r="N39" s="54">
        <f>L39-O39</f>
        <v>-0.27249999666666813</v>
      </c>
      <c r="O39" s="57"/>
      <c r="P39" s="22"/>
      <c r="Q39" s="19"/>
    </row>
    <row r="40" spans="1:17" ht="30" x14ac:dyDescent="0.2">
      <c r="A40" s="66" t="s">
        <v>114</v>
      </c>
      <c r="B40" s="25" t="str">
        <f>'[1]7.1'!F29</f>
        <v>Реконструкция в рамках технологических присоединений</v>
      </c>
      <c r="C40" s="50">
        <v>2024</v>
      </c>
      <c r="D40" s="50">
        <v>2024</v>
      </c>
      <c r="E40" s="50">
        <v>2024</v>
      </c>
      <c r="F40" s="55">
        <f t="shared" si="0"/>
        <v>0.73946541252995568</v>
      </c>
      <c r="G40" s="35">
        <f>'[1]7.1'!AU29/1.2</f>
        <v>2.9209999999999998</v>
      </c>
      <c r="H40" s="37">
        <f t="shared" si="1"/>
        <v>2.9209999999999998</v>
      </c>
      <c r="I40" s="54">
        <f>'[2]12'!H31</f>
        <v>2.9209999999999998</v>
      </c>
      <c r="J40" s="54">
        <f>'[2]12'!I31</f>
        <v>2.1599784700000004</v>
      </c>
      <c r="K40" s="36">
        <f t="shared" si="2"/>
        <v>-0.76102152999999939</v>
      </c>
      <c r="L40" s="54">
        <f t="shared" ref="L40:L43" si="6">J40-I40</f>
        <v>-0.76102152999999939</v>
      </c>
      <c r="M40" s="36"/>
      <c r="N40" s="54">
        <f t="shared" ref="N40:N43" si="7">L40-O40</f>
        <v>-0.76102152999999939</v>
      </c>
      <c r="O40" s="57"/>
      <c r="P40" s="22"/>
      <c r="Q40" s="19"/>
    </row>
    <row r="41" spans="1:17" ht="43.5" customHeight="1" x14ac:dyDescent="0.2">
      <c r="A41" s="66" t="s">
        <v>115</v>
      </c>
      <c r="B41" s="49" t="str">
        <f>'[1]7.1'!F30</f>
        <v>Технологическое присоединение</v>
      </c>
      <c r="C41" s="50">
        <v>2024</v>
      </c>
      <c r="D41" s="50">
        <v>2024</v>
      </c>
      <c r="E41" s="50">
        <v>2024</v>
      </c>
      <c r="F41" s="55">
        <f>J41/G41</f>
        <v>1.7214577484001132</v>
      </c>
      <c r="G41" s="35">
        <f>SUM(G42:G43)</f>
        <v>12.5920001</v>
      </c>
      <c r="H41" s="37">
        <f>G41</f>
        <v>12.5920001</v>
      </c>
      <c r="I41" s="54">
        <f>I42+I43</f>
        <v>20.049869999999999</v>
      </c>
      <c r="J41" s="54">
        <f>J42+J43</f>
        <v>21.676596140000001</v>
      </c>
      <c r="K41" s="36">
        <f t="shared" si="2"/>
        <v>1.6267261400000024</v>
      </c>
      <c r="L41" s="54">
        <f t="shared" si="6"/>
        <v>1.6267261400000024</v>
      </c>
      <c r="M41" s="36"/>
      <c r="N41" s="54">
        <f t="shared" si="7"/>
        <v>1.6267261400000024</v>
      </c>
      <c r="O41" s="57"/>
      <c r="P41" s="22"/>
      <c r="Q41" s="19"/>
    </row>
    <row r="42" spans="1:17" ht="75" x14ac:dyDescent="0.2">
      <c r="A42" s="66" t="s">
        <v>116</v>
      </c>
      <c r="B42" s="25" t="str">
        <f>'[1]7.1'!F31</f>
        <v>Технологическое присоединение энергопринимающих устройств потребителей максимальной мощностью до 15 кВт включительно, всего</v>
      </c>
      <c r="C42" s="50">
        <v>2024</v>
      </c>
      <c r="D42" s="50">
        <v>2024</v>
      </c>
      <c r="E42" s="50">
        <v>2024</v>
      </c>
      <c r="F42" s="55">
        <f>J42/G42</f>
        <v>0</v>
      </c>
      <c r="G42" s="35">
        <f>'[1]7.1'!$AU$31/1.2</f>
        <v>12.592000000000001</v>
      </c>
      <c r="H42" s="37">
        <f t="shared" ref="H42" si="8">G42</f>
        <v>12.592000000000001</v>
      </c>
      <c r="I42" s="54">
        <f>'[2]12'!H28</f>
        <v>0</v>
      </c>
      <c r="J42" s="54">
        <f>'[2]12'!I28</f>
        <v>0</v>
      </c>
      <c r="K42" s="36">
        <f t="shared" si="2"/>
        <v>0</v>
      </c>
      <c r="L42" s="54">
        <f t="shared" si="6"/>
        <v>0</v>
      </c>
      <c r="M42" s="36"/>
      <c r="N42" s="54">
        <f t="shared" si="7"/>
        <v>0</v>
      </c>
      <c r="O42" s="57"/>
      <c r="P42" s="22"/>
      <c r="Q42" s="19"/>
    </row>
    <row r="43" spans="1:17" ht="75" x14ac:dyDescent="0.2">
      <c r="A43" s="66" t="s">
        <v>117</v>
      </c>
      <c r="B43" s="25" t="str">
        <f>'[1]7.1'!F32</f>
        <v>Технологическое присоединение энергопринимающих устройств потребителей максимальной мощностью до 150 кВт включительно, всего</v>
      </c>
      <c r="C43" s="50">
        <v>2024</v>
      </c>
      <c r="D43" s="50">
        <v>2024</v>
      </c>
      <c r="E43" s="50">
        <v>2024</v>
      </c>
      <c r="F43" s="71">
        <f>J43/G43</f>
        <v>216765961.40000001</v>
      </c>
      <c r="G43" s="35">
        <v>9.9999999999999995E-8</v>
      </c>
      <c r="H43" s="37">
        <f>G43</f>
        <v>9.9999999999999995E-8</v>
      </c>
      <c r="I43" s="54">
        <f>'[2]12'!H29</f>
        <v>20.049869999999999</v>
      </c>
      <c r="J43" s="54">
        <f>'[2]12'!I29</f>
        <v>21.676596140000001</v>
      </c>
      <c r="K43" s="36">
        <f>J43-I43</f>
        <v>1.6267261400000024</v>
      </c>
      <c r="L43" s="54">
        <f t="shared" si="6"/>
        <v>1.6267261400000024</v>
      </c>
      <c r="M43" s="36"/>
      <c r="N43" s="54">
        <f t="shared" si="7"/>
        <v>1.6267261400000024</v>
      </c>
      <c r="O43" s="57"/>
      <c r="P43" s="22"/>
      <c r="Q43" s="19"/>
    </row>
    <row r="45" spans="1:17" x14ac:dyDescent="0.2">
      <c r="A45" s="21" t="s">
        <v>80</v>
      </c>
      <c r="B45" s="84" t="s">
        <v>79</v>
      </c>
      <c r="C45" s="84"/>
      <c r="D45" s="84"/>
      <c r="E45" s="84"/>
      <c r="F45" s="84"/>
      <c r="G45" s="84"/>
      <c r="H45" s="84"/>
      <c r="I45" s="84"/>
      <c r="J45" s="84"/>
      <c r="K45" s="84"/>
      <c r="L45" s="84"/>
      <c r="M45" s="84"/>
      <c r="N45" s="84"/>
      <c r="O45" s="84"/>
      <c r="P45" s="84"/>
    </row>
    <row r="46" spans="1:17" x14ac:dyDescent="0.2">
      <c r="A46" s="4" t="s">
        <v>81</v>
      </c>
      <c r="B46" s="82" t="s">
        <v>85</v>
      </c>
      <c r="C46" s="82"/>
      <c r="D46" s="82"/>
      <c r="E46" s="82"/>
      <c r="F46" s="82"/>
      <c r="G46" s="82"/>
      <c r="H46" s="82"/>
      <c r="I46" s="82"/>
      <c r="J46" s="82"/>
      <c r="K46" s="82"/>
      <c r="L46" s="82"/>
      <c r="M46" s="82"/>
      <c r="N46" s="82"/>
      <c r="O46" s="82"/>
      <c r="P46" s="82"/>
    </row>
    <row r="47" spans="1:17" x14ac:dyDescent="0.2">
      <c r="A47" s="4" t="s">
        <v>82</v>
      </c>
      <c r="B47" s="82" t="s">
        <v>86</v>
      </c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  <c r="O47" s="82"/>
      <c r="P47" s="82"/>
    </row>
    <row r="48" spans="1:17" x14ac:dyDescent="0.2">
      <c r="A48" s="4" t="s">
        <v>83</v>
      </c>
      <c r="B48" s="82" t="s">
        <v>87</v>
      </c>
      <c r="C48" s="82"/>
      <c r="D48" s="82"/>
      <c r="E48" s="82"/>
      <c r="F48" s="82"/>
      <c r="G48" s="82"/>
      <c r="H48" s="82"/>
      <c r="I48" s="82"/>
      <c r="J48" s="82"/>
      <c r="K48" s="82"/>
      <c r="L48" s="82"/>
      <c r="M48" s="82"/>
      <c r="N48" s="82"/>
      <c r="O48" s="82"/>
      <c r="P48" s="82"/>
    </row>
    <row r="49" spans="1:16" x14ac:dyDescent="0.2">
      <c r="A49" s="4" t="s">
        <v>84</v>
      </c>
      <c r="B49" s="82" t="s">
        <v>88</v>
      </c>
      <c r="C49" s="82"/>
      <c r="D49" s="82"/>
      <c r="E49" s="82"/>
      <c r="F49" s="82"/>
      <c r="G49" s="82"/>
      <c r="H49" s="82"/>
      <c r="I49" s="82"/>
      <c r="J49" s="82"/>
      <c r="K49" s="82"/>
      <c r="L49" s="82"/>
      <c r="M49" s="82"/>
      <c r="N49" s="82"/>
      <c r="O49" s="82"/>
      <c r="P49" s="82"/>
    </row>
    <row r="53" spans="1:16" s="59" customFormat="1" ht="18" x14ac:dyDescent="0.25">
      <c r="J53" s="58"/>
    </row>
  </sheetData>
  <mergeCells count="44">
    <mergeCell ref="D8:O8"/>
    <mergeCell ref="D9:O9"/>
    <mergeCell ref="D10:O10"/>
    <mergeCell ref="O1:P1"/>
    <mergeCell ref="C2:D2"/>
    <mergeCell ref="C3:D3"/>
    <mergeCell ref="A7:D7"/>
    <mergeCell ref="K2:P2"/>
    <mergeCell ref="K3:P3"/>
    <mergeCell ref="K4:L4"/>
    <mergeCell ref="K5:L5"/>
    <mergeCell ref="N4:P4"/>
    <mergeCell ref="N5:P5"/>
    <mergeCell ref="B49:P49"/>
    <mergeCell ref="M21:O21"/>
    <mergeCell ref="P21:P23"/>
    <mergeCell ref="M22:M23"/>
    <mergeCell ref="N22:N23"/>
    <mergeCell ref="B45:P45"/>
    <mergeCell ref="B48:P48"/>
    <mergeCell ref="B46:P46"/>
    <mergeCell ref="B47:P47"/>
    <mergeCell ref="F20:F23"/>
    <mergeCell ref="L20:O20"/>
    <mergeCell ref="O22:O23"/>
    <mergeCell ref="I21:J22"/>
    <mergeCell ref="B20:B23"/>
    <mergeCell ref="C20:C23"/>
    <mergeCell ref="K21:K23"/>
    <mergeCell ref="L21:L23"/>
    <mergeCell ref="H21:H23"/>
    <mergeCell ref="G21:G23"/>
    <mergeCell ref="F16:P16"/>
    <mergeCell ref="A16:E16"/>
    <mergeCell ref="A20:A23"/>
    <mergeCell ref="D20:E20"/>
    <mergeCell ref="G20:K20"/>
    <mergeCell ref="D21:D23"/>
    <mergeCell ref="E21:E23"/>
    <mergeCell ref="I13:P13"/>
    <mergeCell ref="I14:P14"/>
    <mergeCell ref="A17:P17"/>
    <mergeCell ref="A18:B18"/>
    <mergeCell ref="C18:P18"/>
  </mergeCells>
  <phoneticPr fontId="13" type="noConversion"/>
  <printOptions horizontalCentered="1"/>
  <pageMargins left="0.39370078740157483" right="0.39370078740157483" top="0.59055118110236227" bottom="0.19685039370078741" header="0" footer="0"/>
  <pageSetup paperSize="9" scale="47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G37"/>
  <sheetViews>
    <sheetView workbookViewId="0">
      <pane xSplit="2" ySplit="6" topLeftCell="C7" activePane="bottomRight" state="frozen"/>
      <selection pane="topRight" activeCell="C1" sqref="C1"/>
      <selection pane="bottomLeft" activeCell="A6" sqref="A6"/>
      <selection pane="bottomRight" activeCell="C18" sqref="C18"/>
    </sheetView>
  </sheetViews>
  <sheetFormatPr defaultRowHeight="12.75" outlineLevelRow="1" x14ac:dyDescent="0.2"/>
  <cols>
    <col min="1" max="1" width="14.85546875" style="1" customWidth="1"/>
    <col min="2" max="2" width="70.140625" style="1" customWidth="1"/>
    <col min="3" max="6" width="13.5703125" style="1" customWidth="1"/>
    <col min="7" max="7" width="34.7109375" style="1" customWidth="1"/>
    <col min="8" max="16384" width="9.140625" style="1"/>
  </cols>
  <sheetData>
    <row r="1" spans="1:7" ht="15.75" x14ac:dyDescent="0.2">
      <c r="G1" s="2" t="s">
        <v>90</v>
      </c>
    </row>
    <row r="2" spans="1:7" ht="15.75" x14ac:dyDescent="0.2">
      <c r="G2" s="2"/>
    </row>
    <row r="3" spans="1:7" ht="54.75" customHeight="1" x14ac:dyDescent="0.2">
      <c r="A3" s="99" t="s">
        <v>27</v>
      </c>
      <c r="B3" s="99" t="s">
        <v>10</v>
      </c>
      <c r="C3" s="99" t="s">
        <v>89</v>
      </c>
      <c r="D3" s="99"/>
      <c r="E3" s="99" t="s">
        <v>21</v>
      </c>
      <c r="F3" s="99"/>
      <c r="G3" s="99" t="s">
        <v>11</v>
      </c>
    </row>
    <row r="4" spans="1:7" ht="30" x14ac:dyDescent="0.2">
      <c r="A4" s="99"/>
      <c r="B4" s="99"/>
      <c r="C4" s="39" t="s">
        <v>29</v>
      </c>
      <c r="D4" s="39" t="s">
        <v>30</v>
      </c>
      <c r="E4" s="39" t="s">
        <v>28</v>
      </c>
      <c r="F4" s="39" t="s">
        <v>5</v>
      </c>
      <c r="G4" s="99"/>
    </row>
    <row r="5" spans="1:7" ht="15" x14ac:dyDescent="0.2">
      <c r="A5" s="40"/>
      <c r="B5" s="39">
        <v>1</v>
      </c>
      <c r="C5" s="39">
        <v>2</v>
      </c>
      <c r="D5" s="39">
        <v>3</v>
      </c>
      <c r="E5" s="39">
        <v>4</v>
      </c>
      <c r="F5" s="39">
        <v>5</v>
      </c>
      <c r="G5" s="39">
        <v>6</v>
      </c>
    </row>
    <row r="6" spans="1:7" ht="15.75" x14ac:dyDescent="0.2">
      <c r="A6" s="40"/>
      <c r="B6" s="41" t="s">
        <v>1</v>
      </c>
      <c r="C6" s="67">
        <f>C7</f>
        <v>144.81734667925394</v>
      </c>
      <c r="D6" s="67">
        <f>D7</f>
        <v>133.75238976</v>
      </c>
      <c r="E6" s="67">
        <f>E7+E16+E22+E23+E26+E27</f>
        <v>-11.064956919253937</v>
      </c>
      <c r="F6" s="46">
        <f>IF(C6=0,,E6/C6)</f>
        <v>-7.6406295053595724E-2</v>
      </c>
      <c r="G6" s="39" t="s">
        <v>99</v>
      </c>
    </row>
    <row r="7" spans="1:7" ht="15" x14ac:dyDescent="0.2">
      <c r="A7" s="43" t="s">
        <v>31</v>
      </c>
      <c r="B7" s="41" t="s">
        <v>32</v>
      </c>
      <c r="C7" s="68">
        <f>C8+C12+C13</f>
        <v>144.81734667925394</v>
      </c>
      <c r="D7" s="68">
        <f>D8+D12+D13</f>
        <v>133.75238976</v>
      </c>
      <c r="E7" s="68">
        <f t="shared" ref="E7" si="0">E8+E12+E13</f>
        <v>-11.064956919253937</v>
      </c>
      <c r="F7" s="45">
        <f t="shared" ref="F7:F27" si="1">IF(C7=0,,E7/C7)</f>
        <v>-7.6406295053595724E-2</v>
      </c>
      <c r="G7" s="39" t="s">
        <v>99</v>
      </c>
    </row>
    <row r="8" spans="1:7" ht="15" x14ac:dyDescent="0.2">
      <c r="A8" s="43" t="s">
        <v>33</v>
      </c>
      <c r="B8" s="41" t="s">
        <v>34</v>
      </c>
      <c r="C8" s="69">
        <f>C9</f>
        <v>57.048094809999995</v>
      </c>
      <c r="D8" s="69">
        <f>D9</f>
        <v>57.048094809999995</v>
      </c>
      <c r="E8" s="68">
        <f t="shared" ref="E8:E27" si="2">D8-C8</f>
        <v>0</v>
      </c>
      <c r="F8" s="45">
        <f t="shared" si="1"/>
        <v>0</v>
      </c>
      <c r="G8" s="72" t="s">
        <v>99</v>
      </c>
    </row>
    <row r="9" spans="1:7" ht="15" outlineLevel="1" x14ac:dyDescent="0.2">
      <c r="A9" s="43" t="s">
        <v>35</v>
      </c>
      <c r="B9" s="41" t="s">
        <v>36</v>
      </c>
      <c r="C9" s="69">
        <f>C10</f>
        <v>57.048094809999995</v>
      </c>
      <c r="D9" s="69">
        <f>D10</f>
        <v>57.048094809999995</v>
      </c>
      <c r="E9" s="68">
        <f t="shared" si="2"/>
        <v>0</v>
      </c>
      <c r="F9" s="45">
        <f t="shared" si="1"/>
        <v>0</v>
      </c>
      <c r="G9" s="39" t="s">
        <v>99</v>
      </c>
    </row>
    <row r="10" spans="1:7" ht="15" outlineLevel="1" x14ac:dyDescent="0.2">
      <c r="A10" s="43" t="s">
        <v>37</v>
      </c>
      <c r="B10" s="41" t="s">
        <v>38</v>
      </c>
      <c r="C10" s="69">
        <f>([3]CO1!$AA$14+[3]CO1!$AC$14+[3]CO1!$AG$14)/1000</f>
        <v>57.048094809999995</v>
      </c>
      <c r="D10" s="69">
        <f>([3]CO1!$AB$14+[3]CO1!$AD$14+[3]CO1!$AH$14)/1000</f>
        <v>57.048094809999995</v>
      </c>
      <c r="E10" s="68">
        <f t="shared" si="2"/>
        <v>0</v>
      </c>
      <c r="F10" s="45">
        <f t="shared" si="1"/>
        <v>0</v>
      </c>
      <c r="G10" s="39" t="s">
        <v>99</v>
      </c>
    </row>
    <row r="11" spans="1:7" ht="15" outlineLevel="1" x14ac:dyDescent="0.2">
      <c r="A11" s="43" t="s">
        <v>39</v>
      </c>
      <c r="B11" s="41" t="s">
        <v>40</v>
      </c>
      <c r="C11" s="69"/>
      <c r="D11" s="69"/>
      <c r="E11" s="68">
        <f t="shared" si="2"/>
        <v>0</v>
      </c>
      <c r="F11" s="45">
        <f t="shared" si="1"/>
        <v>0</v>
      </c>
      <c r="G11" s="70" t="s">
        <v>99</v>
      </c>
    </row>
    <row r="12" spans="1:7" ht="15" x14ac:dyDescent="0.2">
      <c r="A12" s="43" t="s">
        <v>41</v>
      </c>
      <c r="B12" s="41" t="s">
        <v>42</v>
      </c>
      <c r="C12" s="69">
        <f>[3]CO1!$Y$14/1000</f>
        <v>50.768749999999997</v>
      </c>
      <c r="D12" s="69">
        <f>[3]CO1!$Z$14/1000</f>
        <v>49.461065460000007</v>
      </c>
      <c r="E12" s="68">
        <f t="shared" si="2"/>
        <v>-1.3076845399999897</v>
      </c>
      <c r="F12" s="45">
        <f t="shared" si="1"/>
        <v>-2.5757666674873614E-2</v>
      </c>
      <c r="G12" s="70" t="s">
        <v>99</v>
      </c>
    </row>
    <row r="13" spans="1:7" ht="15" x14ac:dyDescent="0.2">
      <c r="A13" s="43" t="s">
        <v>43</v>
      </c>
      <c r="B13" s="41" t="s">
        <v>12</v>
      </c>
      <c r="C13" s="68">
        <f>C14+C15</f>
        <v>37.000501869253945</v>
      </c>
      <c r="D13" s="68">
        <f>D14+D15</f>
        <v>27.243229489999997</v>
      </c>
      <c r="E13" s="68">
        <f t="shared" si="2"/>
        <v>-9.7572723792539477</v>
      </c>
      <c r="F13" s="45">
        <f t="shared" si="1"/>
        <v>-0.26370648738042879</v>
      </c>
      <c r="G13" s="70" t="s">
        <v>99</v>
      </c>
    </row>
    <row r="14" spans="1:7" ht="15" outlineLevel="1" x14ac:dyDescent="0.2">
      <c r="A14" s="43" t="s">
        <v>44</v>
      </c>
      <c r="B14" s="41" t="s">
        <v>122</v>
      </c>
      <c r="C14" s="42">
        <f>[3]CO1!$AK$14/1000</f>
        <v>24.136224446542325</v>
      </c>
      <c r="D14" s="42">
        <f>[3]CO1!$AL$14/1000</f>
        <v>22.292064960000001</v>
      </c>
      <c r="E14" s="44">
        <f t="shared" si="2"/>
        <v>-1.8441594865423241</v>
      </c>
      <c r="F14" s="45">
        <f t="shared" si="1"/>
        <v>-7.6406295053595766E-2</v>
      </c>
      <c r="G14" s="100" t="s">
        <v>125</v>
      </c>
    </row>
    <row r="15" spans="1:7" ht="30" customHeight="1" outlineLevel="1" x14ac:dyDescent="0.2">
      <c r="A15" s="43" t="s">
        <v>123</v>
      </c>
      <c r="B15" s="40" t="s">
        <v>124</v>
      </c>
      <c r="C15" s="42">
        <f>[3]CO1!$AS$14/1000</f>
        <v>12.86427742271162</v>
      </c>
      <c r="D15" s="42">
        <f>[3]CO1!$AT$14/1000</f>
        <v>4.9511645299999953</v>
      </c>
      <c r="E15" s="44">
        <f t="shared" si="2"/>
        <v>-7.9131128927116245</v>
      </c>
      <c r="F15" s="45">
        <f>IF(C15=0,,E15/C15)</f>
        <v>-0.6151229977939674</v>
      </c>
      <c r="G15" s="101"/>
    </row>
    <row r="16" spans="1:7" ht="15" x14ac:dyDescent="0.2">
      <c r="A16" s="43" t="s">
        <v>46</v>
      </c>
      <c r="B16" s="41" t="s">
        <v>47</v>
      </c>
      <c r="C16" s="42">
        <v>0</v>
      </c>
      <c r="D16" s="42"/>
      <c r="E16" s="44">
        <f t="shared" si="2"/>
        <v>0</v>
      </c>
      <c r="F16" s="47">
        <f t="shared" si="1"/>
        <v>0</v>
      </c>
      <c r="G16" s="70" t="s">
        <v>99</v>
      </c>
    </row>
    <row r="17" spans="1:7" ht="15" x14ac:dyDescent="0.2">
      <c r="A17" s="43" t="s">
        <v>48</v>
      </c>
      <c r="B17" s="41" t="s">
        <v>13</v>
      </c>
      <c r="C17" s="42"/>
      <c r="D17" s="42"/>
      <c r="E17" s="44">
        <f t="shared" si="2"/>
        <v>0</v>
      </c>
      <c r="F17" s="47">
        <f t="shared" si="1"/>
        <v>0</v>
      </c>
      <c r="G17" s="39" t="s">
        <v>99</v>
      </c>
    </row>
    <row r="18" spans="1:7" ht="15" x14ac:dyDescent="0.2">
      <c r="A18" s="43" t="s">
        <v>49</v>
      </c>
      <c r="B18" s="41" t="s">
        <v>50</v>
      </c>
      <c r="C18" s="42"/>
      <c r="D18" s="42"/>
      <c r="E18" s="44">
        <f t="shared" si="2"/>
        <v>0</v>
      </c>
      <c r="F18" s="47">
        <f t="shared" si="1"/>
        <v>0</v>
      </c>
      <c r="G18" s="39" t="s">
        <v>99</v>
      </c>
    </row>
    <row r="19" spans="1:7" ht="15" x14ac:dyDescent="0.2">
      <c r="A19" s="43" t="s">
        <v>51</v>
      </c>
      <c r="B19" s="41" t="s">
        <v>15</v>
      </c>
      <c r="C19" s="42"/>
      <c r="D19" s="42"/>
      <c r="E19" s="44">
        <f t="shared" si="2"/>
        <v>0</v>
      </c>
      <c r="F19" s="47">
        <f t="shared" si="1"/>
        <v>0</v>
      </c>
      <c r="G19" s="39" t="s">
        <v>99</v>
      </c>
    </row>
    <row r="20" spans="1:7" ht="15" outlineLevel="1" x14ac:dyDescent="0.2">
      <c r="A20" s="43" t="s">
        <v>52</v>
      </c>
      <c r="B20" s="41" t="s">
        <v>45</v>
      </c>
      <c r="C20" s="42"/>
      <c r="D20" s="42"/>
      <c r="E20" s="44">
        <f t="shared" si="2"/>
        <v>0</v>
      </c>
      <c r="F20" s="47">
        <f t="shared" si="1"/>
        <v>0</v>
      </c>
      <c r="G20" s="39" t="s">
        <v>99</v>
      </c>
    </row>
    <row r="21" spans="1:7" ht="15" outlineLevel="1" x14ac:dyDescent="0.2">
      <c r="A21" s="43" t="s">
        <v>26</v>
      </c>
      <c r="B21" s="40"/>
      <c r="C21" s="42"/>
      <c r="D21" s="42"/>
      <c r="E21" s="44">
        <f t="shared" si="2"/>
        <v>0</v>
      </c>
      <c r="F21" s="47">
        <f t="shared" si="1"/>
        <v>0</v>
      </c>
      <c r="G21" s="39" t="s">
        <v>99</v>
      </c>
    </row>
    <row r="22" spans="1:7" ht="15" x14ac:dyDescent="0.2">
      <c r="A22" s="43" t="s">
        <v>53</v>
      </c>
      <c r="B22" s="41" t="s">
        <v>14</v>
      </c>
      <c r="C22" s="42"/>
      <c r="D22" s="42"/>
      <c r="E22" s="44">
        <f t="shared" si="2"/>
        <v>0</v>
      </c>
      <c r="F22" s="47">
        <f t="shared" si="1"/>
        <v>0</v>
      </c>
      <c r="G22" s="39" t="s">
        <v>99</v>
      </c>
    </row>
    <row r="23" spans="1:7" ht="15" x14ac:dyDescent="0.2">
      <c r="A23" s="43" t="s">
        <v>54</v>
      </c>
      <c r="B23" s="41" t="s">
        <v>55</v>
      </c>
      <c r="C23" s="42"/>
      <c r="D23" s="42"/>
      <c r="E23" s="44">
        <f t="shared" si="2"/>
        <v>0</v>
      </c>
      <c r="F23" s="47">
        <f t="shared" si="1"/>
        <v>0</v>
      </c>
      <c r="G23" s="39" t="s">
        <v>99</v>
      </c>
    </row>
    <row r="24" spans="1:7" ht="15" x14ac:dyDescent="0.2">
      <c r="A24" s="43" t="s">
        <v>56</v>
      </c>
      <c r="B24" s="41" t="s">
        <v>57</v>
      </c>
      <c r="C24" s="42"/>
      <c r="D24" s="42"/>
      <c r="E24" s="44">
        <f t="shared" si="2"/>
        <v>0</v>
      </c>
      <c r="F24" s="47">
        <f t="shared" si="1"/>
        <v>0</v>
      </c>
      <c r="G24" s="39" t="s">
        <v>99</v>
      </c>
    </row>
    <row r="25" spans="1:7" ht="15" x14ac:dyDescent="0.2">
      <c r="A25" s="43"/>
      <c r="B25" s="41" t="s">
        <v>2</v>
      </c>
      <c r="C25" s="42"/>
      <c r="D25" s="42"/>
      <c r="E25" s="44">
        <f t="shared" si="2"/>
        <v>0</v>
      </c>
      <c r="F25" s="47">
        <f t="shared" si="1"/>
        <v>0</v>
      </c>
      <c r="G25" s="39" t="s">
        <v>99</v>
      </c>
    </row>
    <row r="26" spans="1:7" ht="15" x14ac:dyDescent="0.2">
      <c r="A26" s="43" t="s">
        <v>58</v>
      </c>
      <c r="B26" s="41" t="s">
        <v>59</v>
      </c>
      <c r="C26" s="42"/>
      <c r="D26" s="42"/>
      <c r="E26" s="44">
        <f t="shared" si="2"/>
        <v>0</v>
      </c>
      <c r="F26" s="47">
        <f t="shared" si="1"/>
        <v>0</v>
      </c>
      <c r="G26" s="39" t="s">
        <v>99</v>
      </c>
    </row>
    <row r="27" spans="1:7" ht="15" x14ac:dyDescent="0.2">
      <c r="A27" s="43" t="s">
        <v>60</v>
      </c>
      <c r="B27" s="41" t="s">
        <v>61</v>
      </c>
      <c r="C27" s="42"/>
      <c r="D27" s="42"/>
      <c r="E27" s="44">
        <f t="shared" si="2"/>
        <v>0</v>
      </c>
      <c r="F27" s="47">
        <f t="shared" si="1"/>
        <v>0</v>
      </c>
      <c r="G27" s="39" t="s">
        <v>99</v>
      </c>
    </row>
    <row r="29" spans="1:7" ht="26.25" customHeight="1" x14ac:dyDescent="0.2">
      <c r="A29" s="60" t="s">
        <v>80</v>
      </c>
      <c r="B29" s="98" t="s">
        <v>79</v>
      </c>
      <c r="C29" s="98"/>
      <c r="D29" s="98"/>
      <c r="E29" s="98"/>
      <c r="F29" s="98"/>
      <c r="G29" s="98"/>
    </row>
    <row r="30" spans="1:7" x14ac:dyDescent="0.2">
      <c r="A30" s="60" t="s">
        <v>81</v>
      </c>
      <c r="B30" s="98" t="s">
        <v>85</v>
      </c>
      <c r="C30" s="98"/>
      <c r="D30" s="98"/>
      <c r="E30" s="98"/>
      <c r="F30" s="98"/>
      <c r="G30" s="98"/>
    </row>
    <row r="31" spans="1:7" x14ac:dyDescent="0.2">
      <c r="A31" s="60" t="s">
        <v>82</v>
      </c>
      <c r="B31" s="98" t="s">
        <v>86</v>
      </c>
      <c r="C31" s="98"/>
      <c r="D31" s="98"/>
      <c r="E31" s="98"/>
      <c r="F31" s="98"/>
      <c r="G31" s="98"/>
    </row>
    <row r="32" spans="1:7" x14ac:dyDescent="0.2">
      <c r="A32" s="60" t="s">
        <v>83</v>
      </c>
      <c r="B32" s="98" t="s">
        <v>87</v>
      </c>
      <c r="C32" s="98"/>
      <c r="D32" s="98"/>
      <c r="E32" s="98"/>
      <c r="F32" s="98"/>
      <c r="G32" s="98"/>
    </row>
    <row r="33" spans="1:7" x14ac:dyDescent="0.2">
      <c r="A33" s="60" t="s">
        <v>84</v>
      </c>
      <c r="B33" s="98" t="s">
        <v>88</v>
      </c>
      <c r="C33" s="98"/>
      <c r="D33" s="98"/>
      <c r="E33" s="98"/>
      <c r="F33" s="98"/>
      <c r="G33" s="98"/>
    </row>
    <row r="37" spans="1:7" s="62" customFormat="1" ht="15.75" x14ac:dyDescent="0.25">
      <c r="B37" s="61"/>
      <c r="E37" s="63"/>
      <c r="F37" s="64"/>
      <c r="G37" s="65"/>
    </row>
  </sheetData>
  <mergeCells count="11">
    <mergeCell ref="B31:G31"/>
    <mergeCell ref="B32:G32"/>
    <mergeCell ref="B33:G33"/>
    <mergeCell ref="A3:A4"/>
    <mergeCell ref="B3:B4"/>
    <mergeCell ref="C3:D3"/>
    <mergeCell ref="E3:F3"/>
    <mergeCell ref="G3:G4"/>
    <mergeCell ref="B29:G29"/>
    <mergeCell ref="B30:G30"/>
    <mergeCell ref="G14:G15"/>
  </mergeCells>
  <phoneticPr fontId="13" type="noConversion"/>
  <printOptions horizontalCentered="1"/>
  <pageMargins left="0.39370078740157483" right="0.39370078740157483" top="0.78740157480314965" bottom="0.39370078740157483" header="0" footer="0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</vt:i4>
      </vt:variant>
    </vt:vector>
  </HeadingPairs>
  <TitlesOfParts>
    <vt:vector size="8" baseType="lpstr">
      <vt:lpstr>Приложение 1. Табл.1</vt:lpstr>
      <vt:lpstr>Приложение 1. Табл. 2</vt:lpstr>
      <vt:lpstr>'Приложение 1. Табл.1'!sub_1111</vt:lpstr>
      <vt:lpstr>'Приложение 1. Табл.1'!sub_2222</vt:lpstr>
      <vt:lpstr>'Приложение 1. Табл.1'!sub_3333</vt:lpstr>
      <vt:lpstr>'Приложение 1. Табл.1'!sub_4444</vt:lpstr>
      <vt:lpstr>'Приложение 1. Табл. 2'!Область_печати</vt:lpstr>
      <vt:lpstr>'Приложение 1. Табл.1'!Область_печати</vt:lpstr>
    </vt:vector>
  </TitlesOfParts>
  <Company>garant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demidova</dc:creator>
  <cp:lastModifiedBy>Наумов Иван Алексеевич</cp:lastModifiedBy>
  <cp:lastPrinted>2023-04-11T12:31:50Z</cp:lastPrinted>
  <dcterms:created xsi:type="dcterms:W3CDTF">2004-06-16T07:44:42Z</dcterms:created>
  <dcterms:modified xsi:type="dcterms:W3CDTF">2025-02-14T09:16:44Z</dcterms:modified>
</cp:coreProperties>
</file>